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426"/>
  <workbookPr filterPrivacy="1"/>
  <xr:revisionPtr revIDLastSave="0" documentId="13_ncr:1_{4CCBA337-C9CC-4871-82C4-67834BECFF28}" xr6:coauthVersionLast="47" xr6:coauthVersionMax="47" xr10:uidLastSave="{00000000-0000-0000-0000-000000000000}"/>
  <bookViews>
    <workbookView xWindow="2790" yWindow="-120" windowWidth="21330" windowHeight="13740" xr2:uid="{00000000-000D-0000-FFFF-FFFF00000000}"/>
  </bookViews>
  <sheets>
    <sheet name="Theater Financial Information" sheetId="1" r:id="rId1"/>
    <sheet name="Sheet1" sheetId="3" r:id="rId2"/>
    <sheet name="cal" sheetId="2" r:id="rId3"/>
    <sheet name="Sheet2" sheetId="4" r:id="rId4"/>
    <sheet name="Sheet3" sheetId="5" r:id="rId5"/>
  </sheets>
  <definedNames>
    <definedName name="_xlnm.Print_Area" localSheetId="2">cal!$A$14:$E$24</definedName>
    <definedName name="_xlnm.Print_Area" localSheetId="0">'Theater Financial Information'!$B$8:$R$106</definedName>
    <definedName name="_xlnm.Print_Titles" localSheetId="0">'Theater Financial Information'!$1:$4</definedName>
  </definedName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32" i="2" l="1"/>
  <c r="C18" i="2" s="1"/>
  <c r="C22" i="2" s="1"/>
  <c r="G32" i="2" s="1"/>
  <c r="R11" i="1"/>
  <c r="R57" i="1"/>
  <c r="D93" i="1"/>
  <c r="D92" i="1"/>
  <c r="D91" i="1"/>
  <c r="D90" i="1"/>
  <c r="D89" i="1"/>
  <c r="D88" i="1"/>
  <c r="D87" i="1"/>
  <c r="D86" i="1"/>
  <c r="D85" i="1"/>
  <c r="D84" i="1"/>
  <c r="D83" i="1"/>
  <c r="D82" i="1"/>
  <c r="D81" i="1"/>
  <c r="Q70" i="1"/>
  <c r="Q11" i="1"/>
  <c r="D31" i="1"/>
  <c r="P24" i="1"/>
  <c r="O31" i="1"/>
  <c r="P27" i="1"/>
  <c r="R95" i="1"/>
  <c r="Q95" i="1"/>
  <c r="P95" i="1"/>
  <c r="N95" i="1"/>
  <c r="O95" i="1"/>
  <c r="P49" i="1"/>
  <c r="P26" i="1"/>
  <c r="P13" i="1"/>
  <c r="O12" i="1"/>
  <c r="O70" i="1" l="1"/>
  <c r="O26" i="1" l="1"/>
  <c r="O23" i="1"/>
  <c r="D61" i="1" l="1"/>
  <c r="I39" i="1"/>
  <c r="H39" i="1"/>
  <c r="D8" i="1" l="1"/>
  <c r="D20" i="1"/>
  <c r="D72" i="1" l="1"/>
  <c r="D71" i="1"/>
  <c r="D70" i="1"/>
  <c r="D12" i="1" l="1"/>
  <c r="E12" i="1" s="1"/>
  <c r="D13" i="1"/>
  <c r="E13" i="1" s="1"/>
  <c r="D10" i="1"/>
  <c r="C73" i="1"/>
  <c r="I73" i="1"/>
  <c r="D69" i="1"/>
  <c r="E69" i="1" s="1"/>
  <c r="D68" i="1"/>
  <c r="E68" i="1" s="1"/>
  <c r="E60" i="1" l="1"/>
  <c r="E61" i="1"/>
  <c r="R73" i="1"/>
  <c r="Q73" i="1"/>
  <c r="P73" i="1"/>
  <c r="O73" i="1"/>
  <c r="N73" i="1"/>
  <c r="M73" i="1"/>
  <c r="L73" i="1"/>
  <c r="K73" i="1"/>
  <c r="J73" i="1"/>
  <c r="H73" i="1"/>
  <c r="G73" i="1"/>
  <c r="D67" i="1"/>
  <c r="E67" i="1" s="1"/>
  <c r="D66" i="1"/>
  <c r="E66" i="1" s="1"/>
  <c r="D65" i="1"/>
  <c r="E65" i="1" s="1"/>
  <c r="D78" i="1"/>
  <c r="D79" i="1"/>
  <c r="D80" i="1"/>
  <c r="D73" i="1" l="1"/>
  <c r="E73" i="1" s="1"/>
  <c r="D57" i="1" l="1"/>
  <c r="D55" i="1"/>
  <c r="E55" i="1" s="1"/>
  <c r="D54" i="1"/>
  <c r="E54" i="1" s="1"/>
  <c r="D53" i="1"/>
  <c r="E53" i="1" s="1"/>
  <c r="R62" i="1"/>
  <c r="Q62" i="1"/>
  <c r="P62" i="1"/>
  <c r="O62" i="1"/>
  <c r="N62" i="1"/>
  <c r="M62" i="1"/>
  <c r="L62" i="1"/>
  <c r="K62" i="1"/>
  <c r="J62" i="1"/>
  <c r="I62" i="1"/>
  <c r="H62" i="1"/>
  <c r="G62" i="1"/>
  <c r="C62" i="1"/>
  <c r="D59" i="1"/>
  <c r="E59" i="1" s="1"/>
  <c r="D58" i="1"/>
  <c r="E58" i="1" s="1"/>
  <c r="D51" i="1"/>
  <c r="E51" i="1" s="1"/>
  <c r="D50" i="1"/>
  <c r="E50" i="1" s="1"/>
  <c r="D49" i="1"/>
  <c r="E49" i="1" s="1"/>
  <c r="R46" i="1"/>
  <c r="Q46" i="1"/>
  <c r="P46" i="1"/>
  <c r="O46" i="1"/>
  <c r="N46" i="1"/>
  <c r="M46" i="1"/>
  <c r="L46" i="1"/>
  <c r="K46" i="1"/>
  <c r="J46" i="1"/>
  <c r="I46" i="1"/>
  <c r="H46" i="1"/>
  <c r="G46" i="1"/>
  <c r="C46" i="1"/>
  <c r="E45" i="1"/>
  <c r="D44" i="1"/>
  <c r="E44" i="1" s="1"/>
  <c r="D43" i="1"/>
  <c r="E43" i="1" s="1"/>
  <c r="D42" i="1"/>
  <c r="E42" i="1" s="1"/>
  <c r="D41" i="1"/>
  <c r="E41" i="1" s="1"/>
  <c r="D40" i="1"/>
  <c r="E40" i="1" s="1"/>
  <c r="D39" i="1"/>
  <c r="E39" i="1" s="1"/>
  <c r="D38" i="1"/>
  <c r="E38" i="1" s="1"/>
  <c r="D37" i="1"/>
  <c r="E37" i="1" s="1"/>
  <c r="D36" i="1"/>
  <c r="E36" i="1" s="1"/>
  <c r="D35" i="1"/>
  <c r="D22" i="1"/>
  <c r="E22" i="1" s="1"/>
  <c r="D62" i="1" l="1"/>
  <c r="E62" i="1" s="1"/>
  <c r="D46" i="1"/>
  <c r="E35" i="1"/>
  <c r="E46" i="1" l="1"/>
  <c r="E31" i="1" l="1"/>
  <c r="D9" i="1"/>
  <c r="E9" i="1" s="1"/>
  <c r="M95" i="1"/>
  <c r="L95" i="1"/>
  <c r="K95" i="1"/>
  <c r="J95" i="1"/>
  <c r="I95" i="1"/>
  <c r="H95" i="1"/>
  <c r="G95" i="1"/>
  <c r="D25" i="1" l="1"/>
  <c r="E25" i="1" s="1"/>
  <c r="C14" i="1"/>
  <c r="D95" i="1" l="1"/>
  <c r="D30" i="1"/>
  <c r="E30" i="1" s="1"/>
  <c r="D11" i="1"/>
  <c r="E11" i="1" s="1"/>
  <c r="D29" i="1"/>
  <c r="E29" i="1" s="1"/>
  <c r="D28" i="1"/>
  <c r="E28" i="1" s="1"/>
  <c r="D27" i="1"/>
  <c r="E27" i="1" s="1"/>
  <c r="D26" i="1"/>
  <c r="E26" i="1" s="1"/>
  <c r="D24" i="1"/>
  <c r="E24" i="1" s="1"/>
  <c r="D23" i="1"/>
  <c r="E23" i="1" s="1"/>
  <c r="D21" i="1"/>
  <c r="E21" i="1" s="1"/>
  <c r="E20" i="1"/>
  <c r="E10" i="1"/>
  <c r="R32" i="1"/>
  <c r="R75" i="1" s="1"/>
  <c r="R14" i="1"/>
  <c r="Q32" i="1"/>
  <c r="Q75" i="1" s="1"/>
  <c r="Q14" i="1"/>
  <c r="P32" i="1"/>
  <c r="P75" i="1" s="1"/>
  <c r="P14" i="1"/>
  <c r="O32" i="1"/>
  <c r="O75" i="1" s="1"/>
  <c r="O14" i="1"/>
  <c r="N32" i="1"/>
  <c r="N75" i="1" s="1"/>
  <c r="N14" i="1"/>
  <c r="M32" i="1"/>
  <c r="M75" i="1" s="1"/>
  <c r="M14" i="1"/>
  <c r="L32" i="1"/>
  <c r="L75" i="1" s="1"/>
  <c r="L14" i="1"/>
  <c r="K32" i="1"/>
  <c r="K75" i="1" s="1"/>
  <c r="K14" i="1"/>
  <c r="J32" i="1"/>
  <c r="J75" i="1" s="1"/>
  <c r="J14" i="1"/>
  <c r="I32" i="1"/>
  <c r="I75" i="1" s="1"/>
  <c r="I14" i="1"/>
  <c r="H32" i="1"/>
  <c r="H75" i="1" s="1"/>
  <c r="H14" i="1"/>
  <c r="G32" i="1"/>
  <c r="G75" i="1" s="1"/>
  <c r="G14" i="1"/>
  <c r="E8" i="1"/>
  <c r="C32" i="1"/>
  <c r="C75" i="1" s="1"/>
  <c r="H97" i="1" l="1"/>
  <c r="I97" i="1"/>
  <c r="J97" i="1"/>
  <c r="K97" i="1"/>
  <c r="L97" i="1"/>
  <c r="M97" i="1"/>
  <c r="N97" i="1"/>
  <c r="O97" i="1"/>
  <c r="P97" i="1"/>
  <c r="Q97" i="1"/>
  <c r="R97" i="1"/>
  <c r="G97" i="1"/>
  <c r="D14" i="1"/>
  <c r="E14" i="1" s="1"/>
  <c r="D32" i="1"/>
  <c r="E32" i="1" s="1"/>
  <c r="D97" i="1" l="1"/>
  <c r="D75" i="1"/>
  <c r="C99"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J72" authorId="0" shapeId="0" xr:uid="{892CF5FF-DC85-4F53-8B9A-F08FAF387BA7}">
      <text>
        <r>
          <rPr>
            <b/>
            <sz val="9"/>
            <color indexed="81"/>
            <rFont val="Tahoma"/>
            <family val="2"/>
          </rPr>
          <t>Author:</t>
        </r>
        <r>
          <rPr>
            <sz val="9"/>
            <color indexed="81"/>
            <rFont val="Tahoma"/>
            <family val="2"/>
          </rPr>
          <t xml:space="preserve">
club picnic
</t>
        </r>
      </text>
    </comment>
    <comment ref="M72" authorId="0" shapeId="0" xr:uid="{B6DE3841-1A9D-4233-A74A-68E4E78EA78D}">
      <text>
        <r>
          <rPr>
            <b/>
            <sz val="9"/>
            <color indexed="81"/>
            <rFont val="Tahoma"/>
            <family val="2"/>
          </rPr>
          <t>Author:</t>
        </r>
        <r>
          <rPr>
            <sz val="9"/>
            <color indexed="81"/>
            <rFont val="Tahoma"/>
            <family val="2"/>
          </rPr>
          <t xml:space="preserve">
name tags, supplies for meeting
</t>
        </r>
      </text>
    </comment>
    <comment ref="O72" authorId="0" shapeId="0" xr:uid="{6D540493-FFFD-48A3-B542-BDD41EA0875C}">
      <text>
        <r>
          <rPr>
            <b/>
            <sz val="9"/>
            <color indexed="81"/>
            <rFont val="Tahoma"/>
            <family val="2"/>
          </rPr>
          <t>Author:</t>
        </r>
        <r>
          <rPr>
            <sz val="9"/>
            <color indexed="81"/>
            <rFont val="Tahoma"/>
            <family val="2"/>
          </rPr>
          <t xml:space="preserve">
storage bins closets
</t>
        </r>
      </text>
    </comment>
  </commentList>
</comments>
</file>

<file path=xl/sharedStrings.xml><?xml version="1.0" encoding="utf-8"?>
<sst xmlns="http://schemas.openxmlformats.org/spreadsheetml/2006/main" count="111" uniqueCount="107">
  <si>
    <t>Budget</t>
  </si>
  <si>
    <t>Other expenses (specify)</t>
  </si>
  <si>
    <t xml:space="preserve"> </t>
  </si>
  <si>
    <t>% Change from 
Budget</t>
  </si>
  <si>
    <t>Expenses</t>
  </si>
  <si>
    <t>M - Licensing</t>
  </si>
  <si>
    <t>M - Music Licensing</t>
  </si>
  <si>
    <t>M - Scripts</t>
  </si>
  <si>
    <t>M - Advertising</t>
  </si>
  <si>
    <t>M - Programs</t>
  </si>
  <si>
    <t>NM - HOA Mandatory 25% Ticket Sales</t>
  </si>
  <si>
    <t>NM - Licensing</t>
  </si>
  <si>
    <t>NM - Scripts</t>
  </si>
  <si>
    <t>NM - Stage Sets / Props</t>
  </si>
  <si>
    <t>NM - Advertising</t>
  </si>
  <si>
    <t>NM - Programs</t>
  </si>
  <si>
    <t>Cast (C) and Holiday (H) Parties</t>
  </si>
  <si>
    <t>NM-C Entertainment</t>
  </si>
  <si>
    <t>NM-C Decorations</t>
  </si>
  <si>
    <t>Offic/Misc Expenses</t>
  </si>
  <si>
    <t>Greeting Cards (birthday, illness, etc)</t>
  </si>
  <si>
    <t>Postage</t>
  </si>
  <si>
    <t>February</t>
  </si>
  <si>
    <t>March</t>
  </si>
  <si>
    <t>April</t>
  </si>
  <si>
    <t>May</t>
  </si>
  <si>
    <t>June</t>
  </si>
  <si>
    <t>July</t>
  </si>
  <si>
    <t>August</t>
  </si>
  <si>
    <t>September</t>
  </si>
  <si>
    <t>October</t>
  </si>
  <si>
    <t>November</t>
  </si>
  <si>
    <t>December</t>
  </si>
  <si>
    <t>Actual</t>
  </si>
  <si>
    <t>Total Office/Misc Expenses</t>
  </si>
  <si>
    <t>Total Cast and Holiday Parties</t>
  </si>
  <si>
    <t>Total Income</t>
  </si>
  <si>
    <t>NM - Other - Director Gift</t>
  </si>
  <si>
    <t>NM - Other - Videographer</t>
  </si>
  <si>
    <t>Website</t>
  </si>
  <si>
    <t>Non-musical (NM) Expenses</t>
  </si>
  <si>
    <t>Total Non-musical Expenses</t>
  </si>
  <si>
    <t>(Over)/Under Budget no prepaids</t>
  </si>
  <si>
    <t>Membership Dues (#60)</t>
  </si>
  <si>
    <t>Raffle Income (12 x $40)</t>
  </si>
  <si>
    <t>Musical (M) Expenses</t>
  </si>
  <si>
    <t>M - HOA Mandatory 25% Ticket Sales</t>
  </si>
  <si>
    <t>M - Stage Sets / Props</t>
  </si>
  <si>
    <t>Total Musical Expenses</t>
  </si>
  <si>
    <t>Licensing</t>
  </si>
  <si>
    <t>Music Licensing</t>
  </si>
  <si>
    <t>Script Printing Fees</t>
  </si>
  <si>
    <t>Director Fee</t>
  </si>
  <si>
    <t>Music Director Fee</t>
  </si>
  <si>
    <t>Choreographer Fee</t>
  </si>
  <si>
    <t>Musician/Tracks Fees</t>
  </si>
  <si>
    <t>Theater Technician Fees</t>
  </si>
  <si>
    <t>Stage Sets/Props</t>
  </si>
  <si>
    <t>Costumes/Make-up</t>
  </si>
  <si>
    <t>Advertising</t>
  </si>
  <si>
    <t>Programs</t>
  </si>
  <si>
    <t>Videographer</t>
  </si>
  <si>
    <t>Director(s) Gift</t>
  </si>
  <si>
    <t>Stage Manager</t>
  </si>
  <si>
    <t>M-C Decorations</t>
  </si>
  <si>
    <t>M-C Entertainment</t>
  </si>
  <si>
    <t>NM - Director Fee</t>
  </si>
  <si>
    <t>M-C Food Costs (50 people @ $30)</t>
  </si>
  <si>
    <t>NM-C Food Costs (25 people @ $30)</t>
  </si>
  <si>
    <t>M - Music Director</t>
  </si>
  <si>
    <t>M - Director/Choreographer Fee</t>
  </si>
  <si>
    <t>M - Directors Gift (2 x $100)</t>
  </si>
  <si>
    <t>H - Food Costs (50 people @ $30)</t>
  </si>
  <si>
    <t>Office Supplies (paper, ink, etc.)</t>
  </si>
  <si>
    <t>Membership Dues - Club Paid</t>
  </si>
  <si>
    <t>NM - Postage for Scripts</t>
  </si>
  <si>
    <t>Income / Other Credits</t>
  </si>
  <si>
    <t>Prepaids Feb 2026  Prod</t>
  </si>
  <si>
    <t>Total Expenses for 2025 with carryover from 2024</t>
  </si>
  <si>
    <t>Program Advertising</t>
  </si>
  <si>
    <t>M - Postage for Scripts</t>
  </si>
  <si>
    <t>Club Advertising for New Members</t>
  </si>
  <si>
    <t>Misc Expenses - Detailed below</t>
  </si>
  <si>
    <t>Members Committee for Gen Meetings</t>
  </si>
  <si>
    <t>Total 2025 Expenses and 2025 Prepaids paid in 2024</t>
  </si>
  <si>
    <t>Total 2026 Prepaids</t>
  </si>
  <si>
    <t>Ticket Non-musical 85% seats - 2 nts.</t>
  </si>
  <si>
    <t>Ticket Sales Musical 85% seats - 3 nts.</t>
  </si>
  <si>
    <t>H - Decorations</t>
  </si>
  <si>
    <t>H - Entertainment</t>
  </si>
  <si>
    <t xml:space="preserve"> 2026 web site</t>
  </si>
  <si>
    <t>.</t>
  </si>
  <si>
    <r>
      <t xml:space="preserve">January </t>
    </r>
    <r>
      <rPr>
        <b/>
        <sz val="9"/>
        <color theme="0"/>
        <rFont val="Franklin Gothic Book"/>
        <family val="2"/>
        <scheme val="minor"/>
      </rPr>
      <t>prepaids</t>
    </r>
    <r>
      <rPr>
        <sz val="9"/>
        <color theme="0"/>
        <rFont val="Franklin Gothic Book"/>
        <family val="2"/>
        <scheme val="minor"/>
      </rPr>
      <t xml:space="preserve">  prior year</t>
    </r>
  </si>
  <si>
    <t>file name js 2025 FS W budget.xlsx</t>
  </si>
  <si>
    <t>Guest /Cast meals (actual)</t>
  </si>
  <si>
    <t>M -vido/ keyboardist</t>
  </si>
  <si>
    <t xml:space="preserve"> NM   Scripts</t>
  </si>
  <si>
    <t>2026  scripts</t>
  </si>
  <si>
    <t>2026 CS  flyers</t>
  </si>
  <si>
    <t>Beg Cash Balance</t>
  </si>
  <si>
    <t>prepaids.</t>
  </si>
  <si>
    <t>prior year</t>
  </si>
  <si>
    <t>current year</t>
  </si>
  <si>
    <t>2024 prepaids</t>
  </si>
  <si>
    <t>revenue</t>
  </si>
  <si>
    <t>expenses</t>
  </si>
  <si>
    <t>Ending Cash Bal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</si>
</sst>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43" formatCode="_(* #,##0.00_);_(* \(#,##0.00\);_(* &quot;-&quot;??_);_(@_)"/>
    <numFmt numFmtId="164" formatCode="0.0%"/>
    <numFmt numFmtId="165" formatCode="&quot;$&quot;#,##0.00"/>
  </numFmts>
  <fonts count="20" x14ac:knownFonts="1">
    <font>
      <sz val="11"/>
      <color theme="1"/>
      <name val="Franklin Gothic Book"/>
      <family val="2"/>
      <scheme val="minor"/>
    </font>
    <font>
      <sz val="10"/>
      <color theme="1"/>
      <name val="Franklin Gothic Book"/>
      <family val="2"/>
      <scheme val="minor"/>
    </font>
    <font>
      <sz val="9"/>
      <color theme="0"/>
      <name val="Franklin Gothic Book"/>
      <family val="2"/>
      <scheme val="minor"/>
    </font>
    <font>
      <sz val="9"/>
      <color theme="1"/>
      <name val="Franklin Gothic Book"/>
      <family val="2"/>
      <scheme val="minor"/>
    </font>
    <font>
      <sz val="12"/>
      <color theme="1"/>
      <name val="Franklin Gothic Book"/>
      <family val="2"/>
      <scheme val="minor"/>
    </font>
    <font>
      <sz val="9"/>
      <color theme="1" tint="0.14999847407452621"/>
      <name val="Franklin Gothic Book"/>
      <family val="2"/>
      <scheme val="minor"/>
    </font>
    <font>
      <sz val="12"/>
      <color theme="5"/>
      <name val="Franklin Gothic Book"/>
      <family val="2"/>
      <scheme val="minor"/>
    </font>
    <font>
      <sz val="10"/>
      <color theme="3"/>
      <name val="Franklin Gothic Book"/>
      <family val="2"/>
      <scheme val="minor"/>
    </font>
    <font>
      <b/>
      <sz val="9"/>
      <color rgb="FFFF0000"/>
      <name val="Franklin Gothic Book"/>
      <family val="2"/>
      <scheme val="minor"/>
    </font>
    <font>
      <sz val="9"/>
      <name val="Franklin Gothic Book"/>
      <family val="2"/>
      <scheme val="minor"/>
    </font>
    <font>
      <sz val="11"/>
      <color theme="1"/>
      <name val="Franklin Gothic Book"/>
      <family val="2"/>
      <scheme val="minor"/>
    </font>
    <font>
      <sz val="10"/>
      <color theme="3" tint="-0.249977111117893"/>
      <name val="Franklin Gothic Book"/>
      <family val="2"/>
      <scheme val="minor"/>
    </font>
    <font>
      <b/>
      <sz val="10"/>
      <color theme="1"/>
      <name val="Franklin Gothic Book"/>
      <family val="2"/>
      <scheme val="minor"/>
    </font>
    <font>
      <b/>
      <sz val="9"/>
      <color theme="1"/>
      <name val="Franklin Gothic Book"/>
      <family val="2"/>
      <scheme val="minor"/>
    </font>
    <font>
      <b/>
      <sz val="9"/>
      <color theme="0"/>
      <name val="Franklin Gothic Book"/>
      <family val="2"/>
      <scheme val="minor"/>
    </font>
    <font>
      <sz val="9"/>
      <color indexed="81"/>
      <name val="Tahoma"/>
      <family val="2"/>
    </font>
    <font>
      <b/>
      <sz val="9"/>
      <color indexed="81"/>
      <name val="Tahoma"/>
      <family val="2"/>
    </font>
    <font>
      <sz val="10"/>
      <name val="Franklin Gothic Book"/>
      <family val="2"/>
      <scheme val="minor"/>
    </font>
    <font>
      <b/>
      <sz val="9"/>
      <name val="Franklin Gothic Book"/>
      <family val="2"/>
      <scheme val="minor"/>
    </font>
    <font>
      <b/>
      <sz val="11"/>
      <color theme="1"/>
      <name val="Franklin Gothic Book"/>
      <family val="2"/>
      <scheme val="minor"/>
    </font>
  </fonts>
  <fills count="8">
    <fill>
      <patternFill patternType="none"/>
    </fill>
    <fill>
      <patternFill patternType="gray125"/>
    </fill>
    <fill>
      <patternFill patternType="solid">
        <fgColor theme="3"/>
        <bgColor indexed="64"/>
      </patternFill>
    </fill>
    <fill>
      <patternFill patternType="solid">
        <fgColor theme="0" tint="-4.9989318521683403E-2"/>
        <bgColor indexed="64"/>
      </patternFill>
    </fill>
    <fill>
      <patternFill patternType="solid">
        <fgColor theme="3" tint="0.79998168889431442"/>
        <bgColor indexed="64"/>
      </patternFill>
    </fill>
    <fill>
      <patternFill patternType="solid">
        <fgColor rgb="FFFFFF00"/>
        <bgColor indexed="64"/>
      </patternFill>
    </fill>
    <fill>
      <patternFill patternType="solid">
        <fgColor theme="0"/>
        <bgColor indexed="64"/>
      </patternFill>
    </fill>
    <fill>
      <patternFill patternType="solid">
        <fgColor theme="2"/>
        <bgColor indexed="64"/>
      </patternFill>
    </fill>
  </fills>
  <borders count="10">
    <border>
      <left/>
      <right/>
      <top/>
      <bottom/>
      <diagonal/>
    </border>
    <border>
      <left style="thin">
        <color theme="0"/>
      </left>
      <right style="thin">
        <color theme="0"/>
      </right>
      <top style="thin">
        <color theme="0"/>
      </top>
      <bottom style="thin">
        <color theme="0"/>
      </bottom>
      <diagonal/>
    </border>
    <border>
      <left/>
      <right/>
      <top/>
      <bottom style="thin">
        <color theme="0" tint="-0.14996795556505021"/>
      </bottom>
      <diagonal/>
    </border>
    <border>
      <left style="thin">
        <color indexed="64"/>
      </left>
      <right style="thin">
        <color indexed="64"/>
      </right>
      <top style="thin">
        <color indexed="64"/>
      </top>
      <bottom style="thin">
        <color indexed="64"/>
      </bottom>
      <diagonal/>
    </border>
    <border>
      <left style="thin">
        <color theme="0"/>
      </left>
      <right style="thin">
        <color theme="0"/>
      </right>
      <top/>
      <bottom style="thin">
        <color theme="0"/>
      </bottom>
      <diagonal/>
    </border>
    <border>
      <left style="thin">
        <color theme="0"/>
      </left>
      <right style="thin">
        <color theme="0"/>
      </right>
      <top/>
      <bottom/>
      <diagonal/>
    </border>
    <border>
      <left style="thin">
        <color theme="0"/>
      </left>
      <right/>
      <top/>
      <bottom/>
      <diagonal/>
    </border>
    <border>
      <left/>
      <right style="thin">
        <color theme="0"/>
      </right>
      <top/>
      <bottom/>
      <diagonal/>
    </border>
    <border>
      <left/>
      <right style="thin">
        <color theme="0"/>
      </right>
      <top style="thin">
        <color theme="0"/>
      </top>
      <bottom style="thin">
        <color theme="0"/>
      </bottom>
      <diagonal/>
    </border>
    <border>
      <left/>
      <right/>
      <top/>
      <bottom style="thin">
        <color indexed="64"/>
      </bottom>
      <diagonal/>
    </border>
  </borders>
  <cellStyleXfs count="2">
    <xf numFmtId="0" fontId="0" fillId="0" borderId="0"/>
    <xf numFmtId="44" fontId="10" fillId="0" borderId="0" applyFont="0" applyFill="0" applyBorder="0" applyAlignment="0" applyProtection="0"/>
  </cellStyleXfs>
  <cellXfs count="62">
    <xf numFmtId="0" fontId="0" fillId="0" borderId="0" xfId="0"/>
    <xf numFmtId="0" fontId="1" fillId="0" borderId="0" xfId="0" applyFont="1" applyAlignment="1">
      <alignment vertical="center"/>
    </xf>
    <xf numFmtId="0" fontId="1" fillId="0" borderId="0" xfId="0" applyFont="1" applyAlignment="1">
      <alignment vertical="center" wrapText="1"/>
    </xf>
    <xf numFmtId="0" fontId="4" fillId="0" borderId="0" xfId="0" applyFont="1" applyAlignment="1">
      <alignment vertical="center"/>
    </xf>
    <xf numFmtId="44" fontId="3" fillId="3" borderId="1" xfId="0" applyNumberFormat="1" applyFont="1" applyFill="1" applyBorder="1" applyAlignment="1">
      <alignment horizontal="center" vertical="center"/>
    </xf>
    <xf numFmtId="44" fontId="3" fillId="0" borderId="0" xfId="0" applyNumberFormat="1" applyFont="1" applyAlignment="1">
      <alignment horizontal="center" vertical="center"/>
    </xf>
    <xf numFmtId="164" fontId="3" fillId="0" borderId="0" xfId="0" applyNumberFormat="1" applyFont="1" applyAlignment="1">
      <alignment horizontal="center" vertical="center"/>
    </xf>
    <xf numFmtId="44" fontId="2" fillId="0" borderId="2" xfId="0" applyNumberFormat="1" applyFont="1" applyBorder="1" applyAlignment="1">
      <alignment horizontal="center" vertical="center"/>
    </xf>
    <xf numFmtId="164" fontId="2" fillId="0" borderId="2" xfId="0" applyNumberFormat="1" applyFont="1" applyBorder="1" applyAlignment="1">
      <alignment horizontal="center" vertical="center"/>
    </xf>
    <xf numFmtId="164" fontId="3" fillId="4" borderId="1" xfId="0" applyNumberFormat="1" applyFont="1" applyFill="1" applyBorder="1" applyAlignment="1">
      <alignment horizontal="center" vertical="center"/>
    </xf>
    <xf numFmtId="44" fontId="3" fillId="4" borderId="1" xfId="0" applyNumberFormat="1" applyFont="1" applyFill="1" applyBorder="1" applyAlignment="1">
      <alignment horizontal="center" vertical="center"/>
    </xf>
    <xf numFmtId="0" fontId="5" fillId="0" borderId="0" xfId="0" applyFont="1" applyAlignment="1">
      <alignment horizontal="left" vertical="center" indent="1"/>
    </xf>
    <xf numFmtId="0" fontId="5" fillId="0" borderId="0" xfId="0" applyFont="1" applyAlignment="1">
      <alignment horizontal="right" vertical="center" indent="1"/>
    </xf>
    <xf numFmtId="0" fontId="6" fillId="0" borderId="2" xfId="0" applyFont="1" applyBorder="1" applyAlignment="1">
      <alignment vertical="center"/>
    </xf>
    <xf numFmtId="0" fontId="7" fillId="0" borderId="0" xfId="0" applyFont="1" applyAlignment="1">
      <alignment horizontal="right" vertical="center" indent="1"/>
    </xf>
    <xf numFmtId="0" fontId="7" fillId="0" borderId="0" xfId="0" applyFont="1" applyAlignment="1">
      <alignment horizontal="right" vertical="center" wrapText="1" indent="1"/>
    </xf>
    <xf numFmtId="44" fontId="7" fillId="0" borderId="0" xfId="0" applyNumberFormat="1" applyFont="1" applyAlignment="1">
      <alignment horizontal="center" vertical="center"/>
    </xf>
    <xf numFmtId="164" fontId="7" fillId="0" borderId="0" xfId="0" applyNumberFormat="1" applyFont="1" applyAlignment="1">
      <alignment horizontal="center" vertical="center"/>
    </xf>
    <xf numFmtId="0" fontId="7" fillId="0" borderId="0" xfId="0" applyFont="1" applyAlignment="1">
      <alignment vertical="center"/>
    </xf>
    <xf numFmtId="44" fontId="3" fillId="3" borderId="3" xfId="0" applyNumberFormat="1" applyFont="1" applyFill="1" applyBorder="1" applyAlignment="1">
      <alignment horizontal="center" vertical="center"/>
    </xf>
    <xf numFmtId="44" fontId="3" fillId="3" borderId="4" xfId="0" applyNumberFormat="1" applyFont="1" applyFill="1" applyBorder="1" applyAlignment="1">
      <alignment horizontal="center" vertical="center"/>
    </xf>
    <xf numFmtId="44" fontId="3" fillId="3" borderId="5" xfId="0" applyNumberFormat="1" applyFont="1" applyFill="1" applyBorder="1" applyAlignment="1">
      <alignment horizontal="center" vertical="center"/>
    </xf>
    <xf numFmtId="0" fontId="8" fillId="0" borderId="0" xfId="0" applyFont="1" applyAlignment="1">
      <alignment horizontal="right" vertical="center" indent="1"/>
    </xf>
    <xf numFmtId="44" fontId="3" fillId="5" borderId="0" xfId="0" applyNumberFormat="1" applyFont="1" applyFill="1" applyAlignment="1">
      <alignment horizontal="center" vertical="center"/>
    </xf>
    <xf numFmtId="44" fontId="3" fillId="3" borderId="6" xfId="0" applyNumberFormat="1" applyFont="1" applyFill="1" applyBorder="1" applyAlignment="1">
      <alignment horizontal="center" vertical="center"/>
    </xf>
    <xf numFmtId="44" fontId="3" fillId="3" borderId="7" xfId="0" applyNumberFormat="1" applyFont="1" applyFill="1" applyBorder="1" applyAlignment="1">
      <alignment horizontal="center" vertical="center"/>
    </xf>
    <xf numFmtId="0" fontId="1" fillId="3" borderId="0" xfId="0" applyFont="1" applyFill="1" applyAlignment="1">
      <alignment vertical="center"/>
    </xf>
    <xf numFmtId="44" fontId="3" fillId="4" borderId="0" xfId="0" applyNumberFormat="1" applyFont="1" applyFill="1" applyAlignment="1">
      <alignment horizontal="center" vertical="center"/>
    </xf>
    <xf numFmtId="164" fontId="3" fillId="4" borderId="0" xfId="0" applyNumberFormat="1" applyFont="1" applyFill="1" applyAlignment="1">
      <alignment horizontal="center" vertical="center"/>
    </xf>
    <xf numFmtId="0" fontId="1" fillId="6" borderId="0" xfId="0" applyFont="1" applyFill="1" applyAlignment="1">
      <alignment vertical="center" textRotation="135"/>
    </xf>
    <xf numFmtId="44" fontId="3" fillId="6" borderId="0" xfId="0" applyNumberFormat="1" applyFont="1" applyFill="1" applyAlignment="1">
      <alignment horizontal="center" vertical="center"/>
    </xf>
    <xf numFmtId="164" fontId="3" fillId="6" borderId="0" xfId="0" applyNumberFormat="1" applyFont="1" applyFill="1" applyAlignment="1">
      <alignment horizontal="center" vertical="center"/>
    </xf>
    <xf numFmtId="0" fontId="1" fillId="6" borderId="0" xfId="0" applyFont="1" applyFill="1" applyAlignment="1">
      <alignment vertical="center"/>
    </xf>
    <xf numFmtId="44" fontId="1" fillId="6" borderId="0" xfId="0" applyNumberFormat="1" applyFont="1" applyFill="1" applyAlignment="1">
      <alignment vertical="center"/>
    </xf>
    <xf numFmtId="0" fontId="11" fillId="0" borderId="0" xfId="0" applyFont="1" applyAlignment="1">
      <alignment horizontal="right" vertical="center" indent="1"/>
    </xf>
    <xf numFmtId="164" fontId="3" fillId="4" borderId="4" xfId="0" applyNumberFormat="1" applyFont="1" applyFill="1" applyBorder="1" applyAlignment="1">
      <alignment horizontal="center" vertical="center"/>
    </xf>
    <xf numFmtId="0" fontId="7" fillId="6" borderId="0" xfId="0" applyFont="1" applyFill="1" applyAlignment="1">
      <alignment horizontal="right" vertical="center" wrapText="1" indent="1"/>
    </xf>
    <xf numFmtId="44" fontId="12" fillId="0" borderId="0" xfId="0" applyNumberFormat="1" applyFont="1" applyAlignment="1">
      <alignment vertical="center"/>
    </xf>
    <xf numFmtId="44" fontId="3" fillId="4" borderId="3" xfId="0" applyNumberFormat="1" applyFont="1" applyFill="1" applyBorder="1" applyAlignment="1">
      <alignment horizontal="center" vertical="center"/>
    </xf>
    <xf numFmtId="44" fontId="1" fillId="4" borderId="3" xfId="1" applyFont="1" applyFill="1" applyBorder="1" applyAlignment="1">
      <alignment vertical="center"/>
    </xf>
    <xf numFmtId="44" fontId="1" fillId="4" borderId="3" xfId="0" applyNumberFormat="1" applyFont="1" applyFill="1" applyBorder="1" applyAlignment="1">
      <alignment vertical="center"/>
    </xf>
    <xf numFmtId="44" fontId="3" fillId="3" borderId="0" xfId="0" applyNumberFormat="1" applyFont="1" applyFill="1" applyAlignment="1">
      <alignment horizontal="center" vertical="center"/>
    </xf>
    <xf numFmtId="0" fontId="1" fillId="3" borderId="3" xfId="0" applyFont="1" applyFill="1" applyBorder="1" applyAlignment="1">
      <alignment vertical="center"/>
    </xf>
    <xf numFmtId="44" fontId="3" fillId="7" borderId="3" xfId="0" applyNumberFormat="1" applyFont="1" applyFill="1" applyBorder="1" applyAlignment="1">
      <alignment horizontal="center" vertical="center"/>
    </xf>
    <xf numFmtId="44" fontId="3" fillId="6" borderId="1" xfId="0" applyNumberFormat="1" applyFont="1" applyFill="1" applyBorder="1" applyAlignment="1">
      <alignment horizontal="center" vertical="center"/>
    </xf>
    <xf numFmtId="164" fontId="3" fillId="6" borderId="1" xfId="0" applyNumberFormat="1" applyFont="1" applyFill="1" applyBorder="1" applyAlignment="1">
      <alignment horizontal="center" vertical="center"/>
    </xf>
    <xf numFmtId="44" fontId="9" fillId="3" borderId="3" xfId="0" applyNumberFormat="1" applyFont="1" applyFill="1" applyBorder="1" applyAlignment="1">
      <alignment horizontal="center" vertical="center"/>
    </xf>
    <xf numFmtId="44" fontId="3" fillId="4" borderId="4" xfId="0" applyNumberFormat="1" applyFont="1" applyFill="1" applyBorder="1" applyAlignment="1">
      <alignment horizontal="center" vertical="center"/>
    </xf>
    <xf numFmtId="44" fontId="3" fillId="3" borderId="3" xfId="0" applyNumberFormat="1" applyFont="1" applyFill="1" applyBorder="1" applyAlignment="1">
      <alignment vertical="center"/>
    </xf>
    <xf numFmtId="44" fontId="13" fillId="3" borderId="3" xfId="0" applyNumberFormat="1" applyFont="1" applyFill="1" applyBorder="1" applyAlignment="1">
      <alignment horizontal="center" vertical="center"/>
    </xf>
    <xf numFmtId="0" fontId="12" fillId="0" borderId="0" xfId="0" applyFont="1" applyAlignment="1">
      <alignment vertical="center"/>
    </xf>
    <xf numFmtId="16" fontId="0" fillId="0" borderId="0" xfId="0" applyNumberFormat="1"/>
    <xf numFmtId="44" fontId="17" fillId="0" borderId="3" xfId="0" applyNumberFormat="1" applyFont="1" applyBorder="1" applyAlignment="1">
      <alignment horizontal="center" vertical="center" wrapText="1"/>
    </xf>
    <xf numFmtId="164" fontId="2" fillId="2" borderId="8" xfId="0" applyNumberFormat="1" applyFont="1" applyFill="1" applyBorder="1" applyAlignment="1">
      <alignment horizontal="center" vertical="center" wrapText="1"/>
    </xf>
    <xf numFmtId="44" fontId="18" fillId="3" borderId="3" xfId="0" applyNumberFormat="1" applyFont="1" applyFill="1" applyBorder="1" applyAlignment="1">
      <alignment horizontal="center" vertical="center"/>
    </xf>
    <xf numFmtId="165" fontId="1" fillId="0" borderId="0" xfId="0" applyNumberFormat="1" applyFont="1"/>
    <xf numFmtId="44" fontId="0" fillId="0" borderId="0" xfId="0" applyNumberFormat="1"/>
    <xf numFmtId="165" fontId="0" fillId="0" borderId="0" xfId="0" applyNumberFormat="1"/>
    <xf numFmtId="0" fontId="0" fillId="0" borderId="9" xfId="0" applyBorder="1"/>
    <xf numFmtId="14" fontId="0" fillId="0" borderId="0" xfId="0" applyNumberFormat="1"/>
    <xf numFmtId="43" fontId="0" fillId="0" borderId="0" xfId="0" applyNumberFormat="1"/>
    <xf numFmtId="44" fontId="19" fillId="0" borderId="0" xfId="0" applyNumberFormat="1" applyFont="1"/>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33336</xdr:colOff>
      <xdr:row>0</xdr:row>
      <xdr:rowOff>280987</xdr:rowOff>
    </xdr:from>
    <xdr:to>
      <xdr:col>5</xdr:col>
      <xdr:colOff>33654</xdr:colOff>
      <xdr:row>1</xdr:row>
      <xdr:rowOff>136525</xdr:rowOff>
    </xdr:to>
    <xdr:sp macro="" textlink="">
      <xdr:nvSpPr>
        <xdr:cNvPr id="4" name="Rectangle 3">
          <a:extLst>
            <a:ext uri="{FF2B5EF4-FFF2-40B4-BE49-F238E27FC236}">
              <a16:creationId xmlns:a16="http://schemas.microsoft.com/office/drawing/2014/main" id="{83D281DF-D83B-4BB0-A57A-AC40EE40A802}"/>
            </a:ext>
            <a:ext uri="{C183D7F6-B498-43B3-948B-1728B52AA6E4}">
              <adec:decorative xmlns:adec="http://schemas.microsoft.com/office/drawing/2017/decorative" val="1"/>
            </a:ext>
          </a:extLst>
        </xdr:cNvPr>
        <xdr:cNvSpPr/>
      </xdr:nvSpPr>
      <xdr:spPr>
        <a:xfrm>
          <a:off x="184149" y="280987"/>
          <a:ext cx="4461193" cy="1038226"/>
        </a:xfrm>
        <a:prstGeom prst="rect">
          <a:avLst/>
        </a:prstGeom>
        <a:solidFill>
          <a:schemeClr val="tx2">
            <a:lumMod val="60000"/>
            <a:lumOff val="40000"/>
          </a:schemeClr>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1</xdr:col>
      <xdr:colOff>76200</xdr:colOff>
      <xdr:row>0</xdr:row>
      <xdr:rowOff>247650</xdr:rowOff>
    </xdr:from>
    <xdr:to>
      <xdr:col>4</xdr:col>
      <xdr:colOff>484187</xdr:colOff>
      <xdr:row>1</xdr:row>
      <xdr:rowOff>142875</xdr:rowOff>
    </xdr:to>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228600" y="247650"/>
          <a:ext cx="4208462" cy="1076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r>
            <a:rPr lang="en-US" sz="1800">
              <a:solidFill>
                <a:schemeClr val="bg1"/>
              </a:solidFill>
              <a:latin typeface="+mj-lt"/>
            </a:rPr>
            <a:t>Sun City Community Theater Club</a:t>
          </a:r>
        </a:p>
      </xdr:txBody>
    </xdr:sp>
    <xdr:clientData/>
  </xdr:twoCellAnchor>
  <xdr:twoCellAnchor>
    <xdr:from>
      <xdr:col>1</xdr:col>
      <xdr:colOff>38101</xdr:colOff>
      <xdr:row>0</xdr:row>
      <xdr:rowOff>304800</xdr:rowOff>
    </xdr:from>
    <xdr:to>
      <xdr:col>5</xdr:col>
      <xdr:colOff>28575</xdr:colOff>
      <xdr:row>1</xdr:row>
      <xdr:rowOff>142875</xdr:rowOff>
    </xdr:to>
    <xdr:sp macro="" textlink="">
      <xdr:nvSpPr>
        <xdr:cNvPr id="5" name="TextBox 4">
          <a:extLst>
            <a:ext uri="{FF2B5EF4-FFF2-40B4-BE49-F238E27FC236}">
              <a16:creationId xmlns:a16="http://schemas.microsoft.com/office/drawing/2014/main" id="{00000000-0008-0000-0000-000005000000}"/>
            </a:ext>
          </a:extLst>
        </xdr:cNvPr>
        <xdr:cNvSpPr txBox="1"/>
      </xdr:nvSpPr>
      <xdr:spPr>
        <a:xfrm>
          <a:off x="190501" y="304800"/>
          <a:ext cx="4457699" cy="10191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indent="0" defTabSz="914400" eaLnBrk="1" fontAlgn="auto" latinLnBrk="0" hangingPunct="1">
            <a:lnSpc>
              <a:spcPct val="100000"/>
            </a:lnSpc>
            <a:spcBef>
              <a:spcPts val="0"/>
            </a:spcBef>
            <a:spcAft>
              <a:spcPts val="0"/>
            </a:spcAft>
            <a:buClrTx/>
            <a:buSzTx/>
            <a:buFontTx/>
            <a:buNone/>
            <a:tabLst/>
            <a:defRPr/>
          </a:pPr>
          <a:r>
            <a:rPr lang="en-US" sz="1400">
              <a:solidFill>
                <a:schemeClr val="bg1"/>
              </a:solidFill>
              <a:effectLst/>
              <a:latin typeface="+mj-lt"/>
            </a:rPr>
            <a:t>Monthly Financial Information and Budget</a:t>
          </a:r>
        </a:p>
        <a:p>
          <a:r>
            <a:rPr lang="en-US" sz="2800" b="1">
              <a:solidFill>
                <a:schemeClr val="bg1"/>
              </a:solidFill>
            </a:rPr>
            <a:t>Calander</a:t>
          </a:r>
          <a:r>
            <a:rPr lang="en-US" sz="2800" b="1" baseline="0">
              <a:solidFill>
                <a:schemeClr val="bg1"/>
              </a:solidFill>
            </a:rPr>
            <a:t> year </a:t>
          </a:r>
          <a:r>
            <a:rPr lang="en-US" sz="2800" b="1">
              <a:solidFill>
                <a:schemeClr val="bg1"/>
              </a:solidFill>
            </a:rPr>
            <a:t>2025</a:t>
          </a:r>
        </a:p>
        <a:p>
          <a:endParaRPr lang="en-US" sz="1050">
            <a:solidFill>
              <a:schemeClr val="tx1"/>
            </a:solidFill>
          </a:endParaRPr>
        </a:p>
      </xdr:txBody>
    </xdr:sp>
    <xdr:clientData/>
  </xdr:twoCellAnchor>
</xdr:wsDr>
</file>

<file path=xl/theme/theme1.xml><?xml version="1.0" encoding="utf-8"?>
<a:theme xmlns:a="http://schemas.openxmlformats.org/drawingml/2006/main" name="Business Templates">
  <a:themeElements>
    <a:clrScheme name="BUS_Activity Based Cost Tracker">
      <a:dk1>
        <a:sysClr val="windowText" lastClr="000000"/>
      </a:dk1>
      <a:lt1>
        <a:sysClr val="window" lastClr="FFFFFF"/>
      </a:lt1>
      <a:dk2>
        <a:srgbClr val="1F497D"/>
      </a:dk2>
      <a:lt2>
        <a:srgbClr val="EEECE1"/>
      </a:lt2>
      <a:accent1>
        <a:srgbClr val="F7F5E6"/>
      </a:accent1>
      <a:accent2>
        <a:srgbClr val="333A56"/>
      </a:accent2>
      <a:accent3>
        <a:srgbClr val="52658F"/>
      </a:accent3>
      <a:accent4>
        <a:srgbClr val="E8E8E8"/>
      </a:accent4>
      <a:accent5>
        <a:srgbClr val="000000"/>
      </a:accent5>
      <a:accent6>
        <a:srgbClr val="8A8A8A"/>
      </a:accent6>
      <a:hlink>
        <a:srgbClr val="0096D2"/>
      </a:hlink>
      <a:folHlink>
        <a:srgbClr val="00578B"/>
      </a:folHlink>
    </a:clrScheme>
    <a:fontScheme name="BUS_Activity Based Cost Tracker">
      <a:majorFont>
        <a:latin typeface="Constantia"/>
        <a:ea typeface=""/>
        <a:cs typeface=""/>
      </a:majorFont>
      <a:minorFont>
        <a:latin typeface="Franklin Gothic Book"/>
        <a:ea typeface=""/>
        <a:cs typeface=""/>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Dark" id="{D39323B7-B2D6-4C10-818B-A5CD4ACE85BD}" vid="{15FD9199-0511-4D87-8BFB-2FF3F0C5B55D}"/>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18"/>
  <sheetViews>
    <sheetView showGridLines="0" showRowColHeaders="0" tabSelected="1" topLeftCell="B92" zoomScale="85" zoomScaleNormal="85" workbookViewId="0">
      <selection activeCell="H81" sqref="H81"/>
    </sheetView>
  </sheetViews>
  <sheetFormatPr defaultColWidth="8.88671875" defaultRowHeight="18" customHeight="1" x14ac:dyDescent="0.3"/>
  <cols>
    <col min="1" max="1" width="1.77734375" style="1" customWidth="1"/>
    <col min="2" max="2" width="20.77734375" style="11" customWidth="1"/>
    <col min="3" max="4" width="11.77734375" style="5" customWidth="1"/>
    <col min="5" max="5" width="7.77734375" style="6" customWidth="1"/>
    <col min="6" max="6" width="1.77734375" style="1" customWidth="1"/>
    <col min="7" max="16384" width="8.88671875" style="1"/>
  </cols>
  <sheetData>
    <row r="1" spans="2:18" ht="93" customHeight="1" x14ac:dyDescent="0.3">
      <c r="F1" s="1" t="s">
        <v>2</v>
      </c>
    </row>
    <row r="3" spans="2:18" ht="18" customHeight="1" x14ac:dyDescent="0.3">
      <c r="G3" s="50"/>
    </row>
    <row r="4" spans="2:18" s="2" customFormat="1" ht="45" customHeight="1" x14ac:dyDescent="0.3">
      <c r="B4" s="16"/>
      <c r="C4" s="52" t="s">
        <v>0</v>
      </c>
      <c r="D4" s="52" t="s">
        <v>33</v>
      </c>
      <c r="E4" s="53" t="s">
        <v>3</v>
      </c>
      <c r="G4" s="52" t="s">
        <v>92</v>
      </c>
      <c r="H4" s="52" t="s">
        <v>22</v>
      </c>
      <c r="I4" s="52" t="s">
        <v>23</v>
      </c>
      <c r="J4" s="52" t="s">
        <v>24</v>
      </c>
      <c r="K4" s="52" t="s">
        <v>25</v>
      </c>
      <c r="L4" s="52" t="s">
        <v>26</v>
      </c>
      <c r="M4" s="52" t="s">
        <v>27</v>
      </c>
      <c r="N4" s="52" t="s">
        <v>28</v>
      </c>
      <c r="O4" s="52" t="s">
        <v>29</v>
      </c>
      <c r="P4" s="52" t="s">
        <v>30</v>
      </c>
      <c r="Q4" s="52" t="s">
        <v>31</v>
      </c>
      <c r="R4" s="52" t="s">
        <v>32</v>
      </c>
    </row>
    <row r="5" spans="2:18" ht="6" customHeight="1" x14ac:dyDescent="0.3">
      <c r="G5" s="5"/>
      <c r="H5" s="5"/>
      <c r="I5" s="5"/>
      <c r="J5" s="5"/>
      <c r="K5" s="5"/>
      <c r="L5" s="5"/>
      <c r="M5" s="5"/>
      <c r="N5" s="5"/>
      <c r="O5" s="5"/>
      <c r="P5" s="41"/>
      <c r="Q5" s="5"/>
      <c r="R5" s="5"/>
    </row>
    <row r="6" spans="2:18" s="3" customFormat="1" ht="16.5" x14ac:dyDescent="0.3">
      <c r="B6" s="13" t="s">
        <v>76</v>
      </c>
      <c r="C6" s="7"/>
      <c r="D6" s="7"/>
      <c r="E6" s="8"/>
      <c r="G6" s="7"/>
      <c r="H6" s="7"/>
      <c r="I6" s="7"/>
      <c r="J6" s="7"/>
      <c r="K6" s="7"/>
      <c r="L6" s="7"/>
      <c r="M6" s="7"/>
      <c r="N6" s="7"/>
      <c r="O6" s="7"/>
      <c r="P6" s="7"/>
      <c r="Q6" s="7"/>
      <c r="R6" s="7"/>
    </row>
    <row r="7" spans="2:18" ht="6" customHeight="1" x14ac:dyDescent="0.3">
      <c r="C7" s="11"/>
      <c r="G7" s="5"/>
      <c r="H7" s="5"/>
      <c r="I7" s="5"/>
      <c r="J7" s="5"/>
      <c r="K7" s="5"/>
      <c r="L7" s="5"/>
      <c r="M7" s="5"/>
      <c r="N7" s="5"/>
      <c r="O7" s="5"/>
      <c r="P7" s="5"/>
      <c r="Q7" s="5"/>
      <c r="R7" s="5"/>
    </row>
    <row r="8" spans="2:18" ht="15.95" customHeight="1" x14ac:dyDescent="0.3">
      <c r="B8" s="12" t="s">
        <v>87</v>
      </c>
      <c r="C8" s="4">
        <v>15800</v>
      </c>
      <c r="D8" s="4">
        <f t="shared" ref="D8:D13" si="0">SUM(G8:R8)</f>
        <v>12700</v>
      </c>
      <c r="E8" s="9">
        <f t="shared" ref="E8:E14" si="1">IF(D8=0,"",D8/C8-1)</f>
        <v>-0.19620253164556967</v>
      </c>
      <c r="G8" s="19"/>
      <c r="H8" s="19"/>
      <c r="I8" s="19"/>
      <c r="J8" s="19"/>
      <c r="K8" s="19"/>
      <c r="L8" s="19"/>
      <c r="M8" s="19"/>
      <c r="N8" s="19"/>
      <c r="O8" s="19"/>
      <c r="P8" s="19">
        <v>12700</v>
      </c>
      <c r="Q8" s="19"/>
      <c r="R8" s="19"/>
    </row>
    <row r="9" spans="2:18" ht="15.95" customHeight="1" x14ac:dyDescent="0.3">
      <c r="B9" s="12" t="s">
        <v>86</v>
      </c>
      <c r="C9" s="4">
        <v>10540</v>
      </c>
      <c r="D9" s="4">
        <f t="shared" si="0"/>
        <v>11920</v>
      </c>
      <c r="E9" s="9">
        <f t="shared" si="1"/>
        <v>0.13092979127134718</v>
      </c>
      <c r="G9" s="19"/>
      <c r="H9" s="19">
        <v>11920</v>
      </c>
      <c r="I9" s="19">
        <v>0</v>
      </c>
      <c r="J9" s="19"/>
      <c r="K9" s="19"/>
      <c r="L9" s="19"/>
      <c r="M9" s="19"/>
      <c r="N9" s="19"/>
      <c r="O9" s="19"/>
      <c r="P9" s="19"/>
      <c r="Q9" s="19"/>
      <c r="R9" s="19"/>
    </row>
    <row r="10" spans="2:18" ht="15.95" customHeight="1" x14ac:dyDescent="0.3">
      <c r="B10" s="12" t="s">
        <v>43</v>
      </c>
      <c r="C10" s="4">
        <v>900</v>
      </c>
      <c r="D10" s="4">
        <f t="shared" si="0"/>
        <v>1095</v>
      </c>
      <c r="E10" s="9">
        <f t="shared" si="1"/>
        <v>0.21666666666666656</v>
      </c>
      <c r="G10" s="19">
        <v>615</v>
      </c>
      <c r="H10" s="19">
        <v>120</v>
      </c>
      <c r="I10" s="19"/>
      <c r="J10" s="19">
        <v>165</v>
      </c>
      <c r="K10" s="19">
        <v>15</v>
      </c>
      <c r="L10" s="19">
        <v>15</v>
      </c>
      <c r="M10" s="19">
        <v>45</v>
      </c>
      <c r="N10" s="19">
        <v>0</v>
      </c>
      <c r="O10" s="19">
        <v>75</v>
      </c>
      <c r="P10" s="19"/>
      <c r="Q10" s="19">
        <v>45</v>
      </c>
      <c r="R10" s="19"/>
    </row>
    <row r="11" spans="2:18" ht="15.95" customHeight="1" x14ac:dyDescent="0.3">
      <c r="B11" s="12" t="s">
        <v>44</v>
      </c>
      <c r="C11" s="4">
        <v>480</v>
      </c>
      <c r="D11" s="4">
        <f t="shared" si="0"/>
        <v>927</v>
      </c>
      <c r="E11" s="9">
        <f t="shared" si="1"/>
        <v>0.93124999999999991</v>
      </c>
      <c r="G11" s="19">
        <v>55</v>
      </c>
      <c r="H11" s="19">
        <v>70</v>
      </c>
      <c r="I11" s="19">
        <v>55</v>
      </c>
      <c r="J11" s="19">
        <v>43</v>
      </c>
      <c r="K11" s="19">
        <v>45</v>
      </c>
      <c r="L11" s="19">
        <v>43</v>
      </c>
      <c r="M11" s="19">
        <v>55</v>
      </c>
      <c r="N11" s="19">
        <v>125</v>
      </c>
      <c r="O11" s="19">
        <v>52</v>
      </c>
      <c r="P11" s="19"/>
      <c r="Q11" s="19">
        <f>48+115</f>
        <v>163</v>
      </c>
      <c r="R11" s="19">
        <f>120+101</f>
        <v>221</v>
      </c>
    </row>
    <row r="12" spans="2:18" ht="15.95" customHeight="1" x14ac:dyDescent="0.3">
      <c r="B12" s="12" t="s">
        <v>79</v>
      </c>
      <c r="C12" s="4">
        <v>1000</v>
      </c>
      <c r="D12" s="4">
        <f t="shared" si="0"/>
        <v>2225</v>
      </c>
      <c r="E12" s="9">
        <f t="shared" si="1"/>
        <v>1.2250000000000001</v>
      </c>
      <c r="G12" s="19">
        <v>350</v>
      </c>
      <c r="H12" s="19"/>
      <c r="I12" s="19"/>
      <c r="J12" s="19"/>
      <c r="K12" s="19"/>
      <c r="L12" s="19"/>
      <c r="M12" s="19">
        <v>225</v>
      </c>
      <c r="N12" s="19">
        <v>250</v>
      </c>
      <c r="O12" s="19">
        <f>950+125</f>
        <v>1075</v>
      </c>
      <c r="P12" s="19">
        <v>325</v>
      </c>
      <c r="Q12" s="19"/>
      <c r="R12" s="19"/>
    </row>
    <row r="13" spans="2:18" ht="15.95" customHeight="1" x14ac:dyDescent="0.3">
      <c r="B13" s="12" t="s">
        <v>94</v>
      </c>
      <c r="C13" s="4"/>
      <c r="D13" s="4">
        <f t="shared" si="0"/>
        <v>647</v>
      </c>
      <c r="E13" s="9" t="e">
        <f t="shared" si="1"/>
        <v>#DIV/0!</v>
      </c>
      <c r="G13" s="19"/>
      <c r="H13" s="42"/>
      <c r="I13" s="42"/>
      <c r="J13" s="42"/>
      <c r="K13" s="19"/>
      <c r="L13" s="19"/>
      <c r="M13" s="19"/>
      <c r="N13" s="19"/>
      <c r="O13" s="19"/>
      <c r="P13" s="19">
        <f>585+62</f>
        <v>647</v>
      </c>
      <c r="Q13" s="19"/>
      <c r="R13" s="19"/>
    </row>
    <row r="14" spans="2:18" ht="32.1" customHeight="1" x14ac:dyDescent="0.3">
      <c r="B14" s="14" t="s">
        <v>36</v>
      </c>
      <c r="C14" s="10">
        <f>SUM(C8:C13)</f>
        <v>28720</v>
      </c>
      <c r="D14" s="10">
        <f>SUM(D8:D13)</f>
        <v>29514</v>
      </c>
      <c r="E14" s="9">
        <f t="shared" si="1"/>
        <v>2.7646239554317553E-2</v>
      </c>
      <c r="G14" s="47">
        <f t="shared" ref="G14:R14" si="2">SUM(G8:G13)</f>
        <v>1020</v>
      </c>
      <c r="H14" s="47">
        <f>SUM(H8:H12)</f>
        <v>12110</v>
      </c>
      <c r="I14" s="47">
        <f>SUM(I8:I12)</f>
        <v>55</v>
      </c>
      <c r="J14" s="47">
        <f>SUM(J8:J12)</f>
        <v>208</v>
      </c>
      <c r="K14" s="47">
        <f t="shared" si="2"/>
        <v>60</v>
      </c>
      <c r="L14" s="47">
        <f t="shared" si="2"/>
        <v>58</v>
      </c>
      <c r="M14" s="47">
        <f t="shared" si="2"/>
        <v>325</v>
      </c>
      <c r="N14" s="47">
        <f t="shared" si="2"/>
        <v>375</v>
      </c>
      <c r="O14" s="47">
        <f t="shared" si="2"/>
        <v>1202</v>
      </c>
      <c r="P14" s="47">
        <f t="shared" si="2"/>
        <v>13672</v>
      </c>
      <c r="Q14" s="47">
        <f t="shared" si="2"/>
        <v>208</v>
      </c>
      <c r="R14" s="47">
        <f t="shared" si="2"/>
        <v>221</v>
      </c>
    </row>
    <row r="15" spans="2:18" ht="6" customHeight="1" x14ac:dyDescent="0.3">
      <c r="G15" s="5"/>
      <c r="H15" s="5"/>
      <c r="I15" s="5"/>
      <c r="J15" s="5"/>
      <c r="K15" s="5"/>
      <c r="L15" s="5"/>
      <c r="M15" s="5"/>
      <c r="N15" s="5"/>
      <c r="O15" s="5"/>
      <c r="P15" s="41"/>
      <c r="Q15" s="5"/>
      <c r="R15" s="5"/>
    </row>
    <row r="16" spans="2:18" ht="6" customHeight="1" x14ac:dyDescent="0.3">
      <c r="G16" s="5"/>
      <c r="H16" s="5"/>
      <c r="I16" s="5"/>
      <c r="J16" s="5"/>
      <c r="K16" s="5"/>
      <c r="L16" s="5"/>
      <c r="M16" s="5"/>
      <c r="N16" s="5"/>
      <c r="O16" s="5"/>
      <c r="P16" s="41"/>
      <c r="Q16" s="5"/>
      <c r="R16" s="5"/>
    </row>
    <row r="17" spans="2:18" s="3" customFormat="1" ht="16.5" x14ac:dyDescent="0.3">
      <c r="B17" s="13" t="s">
        <v>4</v>
      </c>
      <c r="C17" s="7"/>
      <c r="D17" s="7"/>
      <c r="E17" s="8"/>
      <c r="G17" s="7"/>
      <c r="H17" s="7"/>
      <c r="I17" s="7"/>
      <c r="J17" s="7"/>
      <c r="K17" s="7"/>
      <c r="L17" s="7"/>
      <c r="M17" s="7"/>
      <c r="N17" s="7"/>
      <c r="O17" s="7"/>
      <c r="P17" s="7"/>
      <c r="Q17" s="7"/>
      <c r="R17" s="7"/>
    </row>
    <row r="18" spans="2:18" ht="6" customHeight="1" x14ac:dyDescent="0.3">
      <c r="E18" s="6" t="s">
        <v>2</v>
      </c>
      <c r="G18" s="5"/>
      <c r="H18" s="5"/>
      <c r="I18" s="5"/>
      <c r="J18" s="5"/>
      <c r="K18" s="5"/>
      <c r="L18" s="5"/>
      <c r="M18" s="5"/>
      <c r="N18" s="5"/>
      <c r="O18" s="5"/>
      <c r="P18" s="5"/>
      <c r="Q18" s="5"/>
      <c r="R18" s="5"/>
    </row>
    <row r="19" spans="2:18" s="18" customFormat="1" ht="13.5" x14ac:dyDescent="0.3">
      <c r="B19" s="15" t="s">
        <v>45</v>
      </c>
      <c r="C19" s="16"/>
      <c r="D19" s="16"/>
      <c r="E19" s="17"/>
      <c r="H19" s="16"/>
      <c r="I19" s="16"/>
      <c r="J19" s="16"/>
      <c r="K19" s="16"/>
      <c r="L19" s="16"/>
      <c r="M19" s="16"/>
      <c r="N19" s="16"/>
      <c r="O19" s="16"/>
      <c r="P19" s="16"/>
      <c r="Q19" s="16"/>
      <c r="R19" s="16"/>
    </row>
    <row r="20" spans="2:18" ht="15.95" customHeight="1" x14ac:dyDescent="0.3">
      <c r="B20" s="12" t="s">
        <v>46</v>
      </c>
      <c r="C20" s="4">
        <v>3950</v>
      </c>
      <c r="D20" s="4">
        <f t="shared" ref="D20:D30" si="3">SUM(G20:R20)</f>
        <v>3175</v>
      </c>
      <c r="E20" s="9">
        <f>IF(D20=0,"",D20/C20-1)</f>
        <v>-0.19620253164556967</v>
      </c>
      <c r="G20" s="19"/>
      <c r="H20" s="19"/>
      <c r="I20" s="19"/>
      <c r="J20" s="19"/>
      <c r="K20" s="19"/>
      <c r="L20" s="19"/>
      <c r="M20" s="19"/>
      <c r="N20" s="19"/>
      <c r="O20" s="19"/>
      <c r="P20" s="19">
        <v>3175</v>
      </c>
      <c r="Q20" s="19"/>
      <c r="R20" s="19"/>
    </row>
    <row r="21" spans="2:18" ht="15.95" customHeight="1" x14ac:dyDescent="0.3">
      <c r="B21" s="12" t="s">
        <v>5</v>
      </c>
      <c r="C21" s="4">
        <v>2000</v>
      </c>
      <c r="D21" s="4">
        <f t="shared" si="3"/>
        <v>2035.95</v>
      </c>
      <c r="E21" s="9">
        <f t="shared" ref="E21:E32" si="4">IF(D21=0,"",D21/C21-1)</f>
        <v>1.7975000000000074E-2</v>
      </c>
      <c r="G21" s="19"/>
      <c r="H21" s="19"/>
      <c r="I21" s="19">
        <v>2035.95</v>
      </c>
      <c r="J21" s="19"/>
      <c r="K21" s="19"/>
      <c r="L21" s="19"/>
      <c r="M21" s="19"/>
      <c r="N21" s="19"/>
      <c r="O21" s="19"/>
      <c r="P21" s="19"/>
      <c r="Q21" s="19"/>
      <c r="R21" s="19"/>
    </row>
    <row r="22" spans="2:18" ht="15.95" customHeight="1" x14ac:dyDescent="0.3">
      <c r="B22" s="12" t="s">
        <v>6</v>
      </c>
      <c r="C22" s="4">
        <v>500</v>
      </c>
      <c r="D22" s="4">
        <f t="shared" si="3"/>
        <v>0</v>
      </c>
      <c r="E22" s="9" t="str">
        <f t="shared" si="4"/>
        <v/>
      </c>
      <c r="G22" s="19"/>
      <c r="H22" s="19"/>
      <c r="I22" s="19"/>
      <c r="J22" s="19"/>
      <c r="K22" s="19"/>
      <c r="L22" s="19"/>
      <c r="M22" s="19"/>
      <c r="N22" s="19"/>
      <c r="O22" s="19"/>
      <c r="P22" s="19"/>
      <c r="Q22" s="19"/>
      <c r="R22" s="19"/>
    </row>
    <row r="23" spans="2:18" ht="15.95" customHeight="1" x14ac:dyDescent="0.3">
      <c r="B23" s="12" t="s">
        <v>7</v>
      </c>
      <c r="C23" s="4">
        <v>1000</v>
      </c>
      <c r="D23" s="4">
        <f t="shared" si="3"/>
        <v>1041.3900000000001</v>
      </c>
      <c r="E23" s="9">
        <f t="shared" si="4"/>
        <v>4.1390000000000038E-2</v>
      </c>
      <c r="G23" s="19"/>
      <c r="H23" s="19"/>
      <c r="I23" s="19"/>
      <c r="J23" s="19">
        <v>913.74</v>
      </c>
      <c r="K23" s="19"/>
      <c r="L23" s="19"/>
      <c r="M23" s="19"/>
      <c r="N23" s="19"/>
      <c r="O23" s="19">
        <f>90+37.65</f>
        <v>127.65</v>
      </c>
      <c r="P23" s="19"/>
      <c r="Q23" s="19"/>
      <c r="R23" s="19"/>
    </row>
    <row r="24" spans="2:18" ht="15.95" customHeight="1" x14ac:dyDescent="0.3">
      <c r="B24" s="12" t="s">
        <v>70</v>
      </c>
      <c r="C24" s="4">
        <v>2000</v>
      </c>
      <c r="D24" s="4">
        <f t="shared" si="3"/>
        <v>2000</v>
      </c>
      <c r="E24" s="9">
        <f t="shared" si="4"/>
        <v>0</v>
      </c>
      <c r="G24" s="19"/>
      <c r="H24" s="19"/>
      <c r="I24" s="19"/>
      <c r="J24" s="19"/>
      <c r="K24" s="19"/>
      <c r="L24" s="19"/>
      <c r="M24" s="19"/>
      <c r="N24" s="19"/>
      <c r="O24" s="19"/>
      <c r="P24" s="19">
        <f>1500+500</f>
        <v>2000</v>
      </c>
      <c r="Q24" s="19"/>
      <c r="R24" s="19"/>
    </row>
    <row r="25" spans="2:18" ht="15.95" customHeight="1" x14ac:dyDescent="0.3">
      <c r="B25" s="12" t="s">
        <v>69</v>
      </c>
      <c r="C25" s="4">
        <v>750</v>
      </c>
      <c r="D25" s="4">
        <f t="shared" si="3"/>
        <v>1300</v>
      </c>
      <c r="E25" s="9">
        <f t="shared" si="4"/>
        <v>0.73333333333333339</v>
      </c>
      <c r="G25" s="19"/>
      <c r="H25" s="19"/>
      <c r="I25" s="19"/>
      <c r="J25" s="19"/>
      <c r="K25" s="19"/>
      <c r="L25" s="19"/>
      <c r="M25" s="19"/>
      <c r="N25" s="19"/>
      <c r="O25" s="19">
        <v>300</v>
      </c>
      <c r="P25" s="19">
        <v>1000</v>
      </c>
      <c r="Q25" s="19"/>
      <c r="R25" s="19"/>
    </row>
    <row r="26" spans="2:18" ht="15.95" customHeight="1" x14ac:dyDescent="0.3">
      <c r="B26" s="12" t="s">
        <v>47</v>
      </c>
      <c r="C26" s="4">
        <v>1000</v>
      </c>
      <c r="D26" s="4">
        <f t="shared" si="3"/>
        <v>767.40000000000009</v>
      </c>
      <c r="E26" s="9">
        <f t="shared" si="4"/>
        <v>-0.23259999999999992</v>
      </c>
      <c r="G26" s="19"/>
      <c r="H26" s="42"/>
      <c r="I26" s="19"/>
      <c r="J26" s="19"/>
      <c r="K26" s="19"/>
      <c r="L26" s="19"/>
      <c r="M26" s="19">
        <v>219.04</v>
      </c>
      <c r="N26" s="19">
        <v>138.54</v>
      </c>
      <c r="O26" s="19">
        <f>30.92+222.19</f>
        <v>253.11</v>
      </c>
      <c r="P26" s="19">
        <f>15.56+114.68+26.47</f>
        <v>156.71</v>
      </c>
      <c r="Q26" s="19"/>
      <c r="R26" s="19"/>
    </row>
    <row r="27" spans="2:18" ht="15.95" customHeight="1" x14ac:dyDescent="0.3">
      <c r="B27" s="12" t="s">
        <v>8</v>
      </c>
      <c r="C27" s="4">
        <v>800</v>
      </c>
      <c r="D27" s="4">
        <f t="shared" si="3"/>
        <v>185.11</v>
      </c>
      <c r="E27" s="9">
        <f t="shared" si="4"/>
        <v>-0.76861249999999992</v>
      </c>
      <c r="G27" s="19"/>
      <c r="H27" s="19"/>
      <c r="I27" s="19"/>
      <c r="J27" s="19"/>
      <c r="K27" s="19"/>
      <c r="L27" s="19"/>
      <c r="M27" s="19"/>
      <c r="N27" s="19"/>
      <c r="O27" s="19">
        <v>129.96</v>
      </c>
      <c r="P27" s="19">
        <f>11.91+43.24</f>
        <v>55.150000000000006</v>
      </c>
      <c r="Q27" s="19"/>
      <c r="R27" s="19"/>
    </row>
    <row r="28" spans="2:18" ht="15.95" customHeight="1" x14ac:dyDescent="0.3">
      <c r="B28" s="12" t="s">
        <v>9</v>
      </c>
      <c r="C28" s="4">
        <v>100</v>
      </c>
      <c r="D28" s="4">
        <f t="shared" si="3"/>
        <v>284</v>
      </c>
      <c r="E28" s="9">
        <f t="shared" si="4"/>
        <v>1.8399999999999999</v>
      </c>
      <c r="G28" s="19"/>
      <c r="H28" s="19"/>
      <c r="I28" s="19"/>
      <c r="J28" s="19"/>
      <c r="K28" s="19"/>
      <c r="L28" s="19"/>
      <c r="M28" s="19"/>
      <c r="N28" s="19"/>
      <c r="O28" s="19"/>
      <c r="P28" s="19">
        <v>504</v>
      </c>
      <c r="Q28" s="19"/>
      <c r="R28" s="19">
        <v>-220</v>
      </c>
    </row>
    <row r="29" spans="2:18" ht="15.95" customHeight="1" x14ac:dyDescent="0.3">
      <c r="B29" s="12" t="s">
        <v>71</v>
      </c>
      <c r="C29" s="4">
        <v>200</v>
      </c>
      <c r="D29" s="4">
        <f t="shared" si="3"/>
        <v>200</v>
      </c>
      <c r="E29" s="9">
        <f t="shared" si="4"/>
        <v>0</v>
      </c>
      <c r="G29" s="19"/>
      <c r="H29" s="19"/>
      <c r="I29" s="19"/>
      <c r="J29" s="19"/>
      <c r="K29" s="19"/>
      <c r="L29" s="19"/>
      <c r="M29" s="19"/>
      <c r="N29" s="19"/>
      <c r="O29" s="19">
        <v>200</v>
      </c>
      <c r="P29" s="19"/>
      <c r="Q29" s="19"/>
      <c r="R29" s="19"/>
    </row>
    <row r="30" spans="2:18" ht="15.95" customHeight="1" x14ac:dyDescent="0.3">
      <c r="B30" s="12" t="s">
        <v>95</v>
      </c>
      <c r="C30" s="4">
        <v>300</v>
      </c>
      <c r="D30" s="4">
        <f t="shared" si="3"/>
        <v>200</v>
      </c>
      <c r="E30" s="9">
        <f t="shared" si="4"/>
        <v>-0.33333333333333337</v>
      </c>
      <c r="G30" s="19"/>
      <c r="H30" s="19"/>
      <c r="I30" s="19"/>
      <c r="J30" s="19"/>
      <c r="K30" s="19"/>
      <c r="L30" s="19"/>
      <c r="M30" s="19"/>
      <c r="N30" s="19"/>
      <c r="O30" s="19"/>
      <c r="P30" s="19">
        <v>200</v>
      </c>
      <c r="Q30" s="19"/>
      <c r="R30" s="19"/>
    </row>
    <row r="31" spans="2:18" ht="15.95" customHeight="1" x14ac:dyDescent="0.3">
      <c r="B31" s="12" t="s">
        <v>80</v>
      </c>
      <c r="C31" s="4">
        <v>100</v>
      </c>
      <c r="D31" s="4">
        <f>SUM(G31:R31)</f>
        <v>36.660000000000004</v>
      </c>
      <c r="E31" s="9">
        <f t="shared" si="4"/>
        <v>-0.63339999999999996</v>
      </c>
      <c r="G31" s="19"/>
      <c r="H31" s="19"/>
      <c r="I31" s="19"/>
      <c r="J31" s="19"/>
      <c r="K31" s="19"/>
      <c r="L31" s="19"/>
      <c r="M31" s="19"/>
      <c r="N31" s="19"/>
      <c r="O31" s="19">
        <f>-90+106.81</f>
        <v>16.810000000000002</v>
      </c>
      <c r="P31" s="19"/>
      <c r="Q31" s="19"/>
      <c r="R31" s="19">
        <v>19.850000000000001</v>
      </c>
    </row>
    <row r="32" spans="2:18" ht="32.1" customHeight="1" x14ac:dyDescent="0.3">
      <c r="B32" s="15" t="s">
        <v>48</v>
      </c>
      <c r="C32" s="10">
        <f>SUM(C20:C31)</f>
        <v>12700</v>
      </c>
      <c r="D32" s="10">
        <f>SUM(D20:D31)</f>
        <v>11225.51</v>
      </c>
      <c r="E32" s="9">
        <f t="shared" si="4"/>
        <v>-0.11610157480314964</v>
      </c>
      <c r="G32" s="38">
        <f t="shared" ref="G32:R32" si="5">SUM(G20:G31)</f>
        <v>0</v>
      </c>
      <c r="H32" s="38">
        <f t="shared" si="5"/>
        <v>0</v>
      </c>
      <c r="I32" s="38">
        <f t="shared" si="5"/>
        <v>2035.95</v>
      </c>
      <c r="J32" s="38">
        <f t="shared" si="5"/>
        <v>913.74</v>
      </c>
      <c r="K32" s="38">
        <f t="shared" si="5"/>
        <v>0</v>
      </c>
      <c r="L32" s="38">
        <f t="shared" si="5"/>
        <v>0</v>
      </c>
      <c r="M32" s="38">
        <f t="shared" si="5"/>
        <v>219.04</v>
      </c>
      <c r="N32" s="38">
        <f t="shared" si="5"/>
        <v>138.54</v>
      </c>
      <c r="O32" s="38">
        <f t="shared" si="5"/>
        <v>1027.53</v>
      </c>
      <c r="P32" s="38">
        <f t="shared" si="5"/>
        <v>7090.86</v>
      </c>
      <c r="Q32" s="38">
        <f t="shared" si="5"/>
        <v>0</v>
      </c>
      <c r="R32" s="38">
        <f t="shared" si="5"/>
        <v>-200.15</v>
      </c>
    </row>
    <row r="33" spans="1:18" ht="13.5" x14ac:dyDescent="0.3">
      <c r="A33" s="32"/>
      <c r="B33" s="36"/>
      <c r="C33" s="30"/>
      <c r="D33" s="30"/>
      <c r="E33" s="31"/>
      <c r="F33" s="32"/>
      <c r="G33" s="30"/>
      <c r="H33" s="30"/>
      <c r="I33" s="30"/>
      <c r="J33" s="30"/>
      <c r="K33" s="30"/>
      <c r="L33" s="30"/>
      <c r="M33" s="30"/>
      <c r="N33" s="30"/>
      <c r="O33" s="30"/>
      <c r="P33" s="30"/>
      <c r="Q33" s="30"/>
      <c r="R33" s="30"/>
    </row>
    <row r="34" spans="1:18" ht="13.5" x14ac:dyDescent="0.3">
      <c r="A34" s="18"/>
      <c r="B34" s="15" t="s">
        <v>40</v>
      </c>
      <c r="C34" s="16"/>
      <c r="D34" s="16"/>
      <c r="E34" s="17"/>
      <c r="F34" s="18"/>
      <c r="G34" s="16"/>
      <c r="H34" s="16"/>
      <c r="I34" s="16"/>
      <c r="J34" s="16"/>
      <c r="K34" s="16"/>
      <c r="L34" s="16"/>
      <c r="M34" s="16"/>
      <c r="N34" s="16"/>
      <c r="O34" s="16"/>
      <c r="P34" s="16"/>
      <c r="Q34" s="16"/>
      <c r="R34" s="16"/>
    </row>
    <row r="35" spans="1:18" s="18" customFormat="1" ht="13.5" x14ac:dyDescent="0.3">
      <c r="A35" s="1"/>
      <c r="B35" s="12" t="s">
        <v>10</v>
      </c>
      <c r="C35" s="4">
        <v>2632</v>
      </c>
      <c r="D35" s="4">
        <f t="shared" ref="D35:D44" si="6">SUM(G35:R35)</f>
        <v>2980</v>
      </c>
      <c r="E35" s="9">
        <f t="shared" ref="E35:E45" si="7">IF(D35=0,"",D35/C35-1)</f>
        <v>0.13221884498480252</v>
      </c>
      <c r="F35" s="1"/>
      <c r="G35" s="19"/>
      <c r="H35" s="19">
        <v>2980</v>
      </c>
      <c r="I35" s="19"/>
      <c r="J35" s="19"/>
      <c r="K35" s="19"/>
      <c r="L35" s="19"/>
      <c r="M35" s="19"/>
      <c r="N35" s="19"/>
      <c r="O35" s="19"/>
      <c r="P35" s="19"/>
      <c r="Q35" s="19"/>
      <c r="R35" s="19"/>
    </row>
    <row r="36" spans="1:18" ht="15.95" customHeight="1" x14ac:dyDescent="0.3">
      <c r="B36" s="12" t="s">
        <v>11</v>
      </c>
      <c r="C36" s="4">
        <v>800</v>
      </c>
      <c r="D36" s="4">
        <f t="shared" si="6"/>
        <v>550</v>
      </c>
      <c r="E36" s="9">
        <f t="shared" si="7"/>
        <v>-0.3125</v>
      </c>
      <c r="G36" s="49">
        <v>550</v>
      </c>
      <c r="H36" s="19"/>
      <c r="I36" s="19"/>
      <c r="J36" s="19"/>
      <c r="K36" s="19"/>
      <c r="L36" s="19"/>
      <c r="M36" s="19"/>
      <c r="N36" s="19"/>
      <c r="O36" s="19"/>
      <c r="P36" s="19"/>
      <c r="Q36" s="19"/>
      <c r="R36" s="19"/>
    </row>
    <row r="37" spans="1:18" ht="15.95" customHeight="1" x14ac:dyDescent="0.3">
      <c r="B37" s="12" t="s">
        <v>12</v>
      </c>
      <c r="C37" s="4">
        <v>500</v>
      </c>
      <c r="D37" s="4">
        <f t="shared" si="6"/>
        <v>327.10000000000002</v>
      </c>
      <c r="E37" s="9">
        <f t="shared" si="7"/>
        <v>-0.3458</v>
      </c>
      <c r="G37" s="49">
        <v>327.10000000000002</v>
      </c>
      <c r="H37" s="19"/>
      <c r="I37" s="19"/>
      <c r="J37" s="19"/>
      <c r="K37" s="19"/>
      <c r="L37" s="19"/>
      <c r="M37" s="19"/>
      <c r="N37" s="19"/>
      <c r="O37" s="19"/>
      <c r="P37" s="19"/>
      <c r="Q37" s="19"/>
      <c r="R37" s="19"/>
    </row>
    <row r="38" spans="1:18" ht="15.95" customHeight="1" x14ac:dyDescent="0.3">
      <c r="B38" s="12" t="s">
        <v>66</v>
      </c>
      <c r="C38" s="4">
        <v>1500</v>
      </c>
      <c r="D38" s="4">
        <f t="shared" si="6"/>
        <v>1500</v>
      </c>
      <c r="E38" s="9">
        <f t="shared" si="7"/>
        <v>0</v>
      </c>
      <c r="G38" s="19"/>
      <c r="H38" s="19">
        <v>1500</v>
      </c>
      <c r="I38" s="19"/>
      <c r="J38" s="19"/>
      <c r="K38" s="19"/>
      <c r="L38" s="19"/>
      <c r="M38" s="19"/>
      <c r="N38" s="19"/>
      <c r="O38" s="19"/>
      <c r="P38" s="19"/>
      <c r="Q38" s="19"/>
      <c r="R38" s="19"/>
    </row>
    <row r="39" spans="1:18" ht="15.95" customHeight="1" x14ac:dyDescent="0.3">
      <c r="B39" s="12" t="s">
        <v>13</v>
      </c>
      <c r="C39" s="4">
        <v>600</v>
      </c>
      <c r="D39" s="4">
        <f t="shared" si="6"/>
        <v>873.89</v>
      </c>
      <c r="E39" s="9">
        <f t="shared" si="7"/>
        <v>0.45648333333333335</v>
      </c>
      <c r="G39" s="19">
        <v>428.14</v>
      </c>
      <c r="H39" s="26">
        <f>51.59+95.15</f>
        <v>146.74</v>
      </c>
      <c r="I39" s="19">
        <f>133.95+165.06</f>
        <v>299.01</v>
      </c>
      <c r="J39" s="19"/>
      <c r="K39" s="19"/>
      <c r="L39" s="19"/>
      <c r="M39" s="19"/>
      <c r="N39" s="19"/>
      <c r="O39" s="19"/>
      <c r="P39" s="19"/>
      <c r="Q39" s="19"/>
      <c r="R39" s="19"/>
    </row>
    <row r="40" spans="1:18" ht="15.95" customHeight="1" x14ac:dyDescent="0.3">
      <c r="B40" s="12" t="s">
        <v>14</v>
      </c>
      <c r="C40" s="4">
        <v>700</v>
      </c>
      <c r="D40" s="4">
        <f t="shared" si="6"/>
        <v>502.42</v>
      </c>
      <c r="E40" s="9">
        <f t="shared" si="7"/>
        <v>-0.28225714285714287</v>
      </c>
      <c r="G40" s="49">
        <v>306.48</v>
      </c>
      <c r="H40" s="19"/>
      <c r="I40" s="19"/>
      <c r="J40" s="19">
        <v>195.94</v>
      </c>
      <c r="K40" s="19"/>
      <c r="L40" s="19"/>
      <c r="M40" s="19"/>
      <c r="N40" s="19"/>
      <c r="O40" s="19"/>
      <c r="P40" s="19"/>
      <c r="Q40" s="19"/>
      <c r="R40" s="19"/>
    </row>
    <row r="41" spans="1:18" ht="15.95" customHeight="1" x14ac:dyDescent="0.3">
      <c r="B41" s="12" t="s">
        <v>15</v>
      </c>
      <c r="C41" s="4">
        <v>100</v>
      </c>
      <c r="D41" s="4">
        <f t="shared" si="6"/>
        <v>0</v>
      </c>
      <c r="E41" s="9" t="str">
        <f t="shared" si="7"/>
        <v/>
      </c>
      <c r="G41" s="49"/>
      <c r="H41" s="19"/>
      <c r="I41" s="19"/>
      <c r="J41" s="19"/>
      <c r="K41" s="19"/>
      <c r="L41" s="19"/>
      <c r="M41" s="19"/>
      <c r="N41" s="19"/>
      <c r="O41" s="19"/>
      <c r="P41" s="19"/>
      <c r="Q41" s="19"/>
      <c r="R41" s="19"/>
    </row>
    <row r="42" spans="1:18" ht="13.5" x14ac:dyDescent="0.3">
      <c r="B42" s="12" t="s">
        <v>37</v>
      </c>
      <c r="C42" s="4">
        <v>100</v>
      </c>
      <c r="D42" s="4">
        <f t="shared" si="6"/>
        <v>0</v>
      </c>
      <c r="E42" s="9" t="str">
        <f t="shared" si="7"/>
        <v/>
      </c>
      <c r="G42" s="19"/>
      <c r="H42" s="19"/>
      <c r="I42" s="19"/>
      <c r="J42" s="19"/>
      <c r="K42" s="19"/>
      <c r="L42" s="19"/>
      <c r="M42" s="19"/>
      <c r="N42" s="19"/>
      <c r="O42" s="19"/>
      <c r="P42" s="19"/>
      <c r="Q42" s="19"/>
      <c r="R42" s="19"/>
    </row>
    <row r="43" spans="1:18" ht="13.5" x14ac:dyDescent="0.3">
      <c r="B43" s="12" t="s">
        <v>38</v>
      </c>
      <c r="C43" s="4">
        <v>300</v>
      </c>
      <c r="D43" s="4">
        <f t="shared" si="6"/>
        <v>0</v>
      </c>
      <c r="E43" s="9" t="str">
        <f t="shared" si="7"/>
        <v/>
      </c>
      <c r="G43" s="19"/>
      <c r="H43" s="42"/>
      <c r="I43" s="19"/>
      <c r="J43" s="19"/>
      <c r="K43" s="19"/>
      <c r="L43" s="19"/>
      <c r="M43" s="19"/>
      <c r="N43" s="19"/>
      <c r="O43" s="19"/>
      <c r="P43" s="19"/>
      <c r="Q43" s="19"/>
      <c r="R43" s="19"/>
    </row>
    <row r="44" spans="1:18" s="18" customFormat="1" ht="13.5" x14ac:dyDescent="0.3">
      <c r="A44" s="1"/>
      <c r="B44" s="12" t="s">
        <v>75</v>
      </c>
      <c r="C44" s="4">
        <v>60</v>
      </c>
      <c r="D44" s="4">
        <f t="shared" si="6"/>
        <v>48.6</v>
      </c>
      <c r="E44" s="9">
        <f t="shared" si="7"/>
        <v>-0.18999999999999995</v>
      </c>
      <c r="F44" s="1"/>
      <c r="G44" s="54">
        <v>48.6</v>
      </c>
      <c r="H44" s="19"/>
      <c r="I44" s="19"/>
      <c r="J44" s="19"/>
      <c r="K44" s="19"/>
      <c r="L44" s="19"/>
      <c r="M44" s="19"/>
      <c r="N44" s="19"/>
      <c r="O44" s="19"/>
      <c r="P44" s="19"/>
      <c r="Q44" s="19"/>
      <c r="R44" s="19"/>
    </row>
    <row r="45" spans="1:18" ht="15.95" customHeight="1" x14ac:dyDescent="0.3">
      <c r="B45" s="12"/>
      <c r="C45" s="4"/>
      <c r="D45" s="4"/>
      <c r="E45" s="9" t="str">
        <f t="shared" si="7"/>
        <v/>
      </c>
      <c r="G45" s="19"/>
      <c r="H45" s="19"/>
      <c r="I45" s="19"/>
      <c r="J45" s="19"/>
      <c r="K45" s="19"/>
      <c r="L45" s="19"/>
      <c r="M45" s="19"/>
      <c r="N45" s="19"/>
      <c r="O45" s="19"/>
      <c r="P45" s="19"/>
      <c r="Q45" s="19"/>
      <c r="R45" s="19"/>
    </row>
    <row r="46" spans="1:18" ht="32.1" customHeight="1" x14ac:dyDescent="0.3">
      <c r="B46" s="15" t="s">
        <v>41</v>
      </c>
      <c r="C46" s="10">
        <f>SUM(C35:C45)</f>
        <v>7292</v>
      </c>
      <c r="D46" s="10">
        <f>SUM(D35:D45)</f>
        <v>6782.0100000000011</v>
      </c>
      <c r="E46" s="9">
        <f>IF(D46=0,"",D46/C46-1)</f>
        <v>-6.9938288535381088E-2</v>
      </c>
      <c r="G46" s="38">
        <f t="shared" ref="G46:R46" si="8">SUM(G35:G45)</f>
        <v>1660.32</v>
      </c>
      <c r="H46" s="38">
        <f t="shared" si="8"/>
        <v>4626.74</v>
      </c>
      <c r="I46" s="38">
        <f t="shared" si="8"/>
        <v>299.01</v>
      </c>
      <c r="J46" s="38">
        <f t="shared" si="8"/>
        <v>195.94</v>
      </c>
      <c r="K46" s="38">
        <f t="shared" si="8"/>
        <v>0</v>
      </c>
      <c r="L46" s="38">
        <f t="shared" si="8"/>
        <v>0</v>
      </c>
      <c r="M46" s="38">
        <f t="shared" si="8"/>
        <v>0</v>
      </c>
      <c r="N46" s="38">
        <f t="shared" si="8"/>
        <v>0</v>
      </c>
      <c r="O46" s="38">
        <f t="shared" si="8"/>
        <v>0</v>
      </c>
      <c r="P46" s="38">
        <f t="shared" si="8"/>
        <v>0</v>
      </c>
      <c r="Q46" s="38">
        <f t="shared" si="8"/>
        <v>0</v>
      </c>
      <c r="R46" s="38">
        <f t="shared" si="8"/>
        <v>0</v>
      </c>
    </row>
    <row r="47" spans="1:18" ht="13.5" x14ac:dyDescent="0.3">
      <c r="B47" s="15"/>
      <c r="C47" s="44"/>
      <c r="D47" s="44"/>
      <c r="E47" s="45"/>
      <c r="F47" s="32"/>
      <c r="G47" s="30"/>
      <c r="H47" s="30"/>
      <c r="I47" s="30"/>
      <c r="J47" s="30"/>
      <c r="K47" s="30"/>
      <c r="L47" s="30"/>
      <c r="M47" s="30"/>
      <c r="N47" s="30"/>
      <c r="O47" s="30"/>
      <c r="P47" s="30"/>
      <c r="Q47" s="30"/>
      <c r="R47" s="30"/>
    </row>
    <row r="48" spans="1:18" ht="13.5" x14ac:dyDescent="0.3">
      <c r="A48" s="18"/>
      <c r="B48" s="14" t="s">
        <v>16</v>
      </c>
      <c r="C48" s="16"/>
      <c r="D48" s="16"/>
      <c r="E48" s="17"/>
      <c r="F48" s="18"/>
      <c r="G48" s="16"/>
      <c r="H48" s="16"/>
      <c r="I48" s="16"/>
      <c r="J48" s="16"/>
      <c r="K48" s="16"/>
      <c r="L48" s="16"/>
      <c r="M48" s="16"/>
      <c r="N48" s="16"/>
      <c r="O48" s="16"/>
      <c r="P48" s="16"/>
      <c r="Q48" s="16"/>
      <c r="R48" s="16"/>
    </row>
    <row r="49" spans="2:18" ht="13.5" x14ac:dyDescent="0.3">
      <c r="B49" s="12" t="s">
        <v>67</v>
      </c>
      <c r="C49" s="4">
        <v>1500</v>
      </c>
      <c r="D49" s="4">
        <f>SUM(G49:R49)</f>
        <v>1040.54</v>
      </c>
      <c r="E49" s="9">
        <f t="shared" ref="E49" si="9">IF(D49=0,"",D49/C49-1)</f>
        <v>-0.30630666666666673</v>
      </c>
      <c r="G49" s="19"/>
      <c r="H49" s="48"/>
      <c r="I49" s="46"/>
      <c r="J49" s="19"/>
      <c r="K49" s="19"/>
      <c r="L49" s="19"/>
      <c r="M49" s="19"/>
      <c r="N49" s="19"/>
      <c r="O49" s="19"/>
      <c r="P49" s="19">
        <f>921.57+47.14+71.53+0.3</f>
        <v>1040.54</v>
      </c>
      <c r="Q49" s="19"/>
      <c r="R49" s="19"/>
    </row>
    <row r="50" spans="2:18" ht="13.5" x14ac:dyDescent="0.3">
      <c r="B50" s="12" t="s">
        <v>64</v>
      </c>
      <c r="C50" s="4">
        <v>300</v>
      </c>
      <c r="D50" s="4">
        <f>SUM(G50:R50)</f>
        <v>0</v>
      </c>
      <c r="E50" s="9" t="str">
        <f t="shared" ref="E50:E62" si="10">IF(D50=0,"",D50/C50-1)</f>
        <v/>
      </c>
      <c r="G50" s="19"/>
      <c r="H50" s="19"/>
      <c r="I50" s="19"/>
      <c r="J50" s="19"/>
      <c r="K50" s="19"/>
      <c r="L50" s="19"/>
      <c r="M50" s="19"/>
      <c r="N50" s="19"/>
      <c r="O50" s="19"/>
      <c r="P50" s="19"/>
      <c r="Q50" s="19"/>
      <c r="R50" s="19"/>
    </row>
    <row r="51" spans="2:18" ht="13.5" x14ac:dyDescent="0.3">
      <c r="B51" s="12" t="s">
        <v>65</v>
      </c>
      <c r="C51" s="4">
        <v>300</v>
      </c>
      <c r="D51" s="4">
        <f>SUM(G51:R51)</f>
        <v>0</v>
      </c>
      <c r="E51" s="9" t="str">
        <f t="shared" si="10"/>
        <v/>
      </c>
      <c r="G51" s="19"/>
      <c r="H51" s="19"/>
      <c r="I51" s="19"/>
      <c r="J51" s="19"/>
      <c r="K51" s="19"/>
      <c r="L51" s="19"/>
      <c r="M51" s="19"/>
      <c r="N51" s="19"/>
      <c r="O51" s="19"/>
      <c r="P51" s="19"/>
      <c r="Q51" s="19"/>
      <c r="R51" s="19"/>
    </row>
    <row r="52" spans="2:18" ht="13.5" x14ac:dyDescent="0.3">
      <c r="B52" s="12"/>
      <c r="C52" s="4"/>
      <c r="D52" s="4"/>
      <c r="E52" s="9"/>
      <c r="G52" s="41"/>
      <c r="H52" s="41"/>
      <c r="I52" s="41"/>
      <c r="J52" s="41"/>
      <c r="K52" s="41"/>
      <c r="L52" s="41"/>
      <c r="M52" s="41"/>
      <c r="N52" s="41"/>
      <c r="O52" s="41"/>
      <c r="P52" s="41"/>
      <c r="Q52" s="41"/>
      <c r="R52" s="41"/>
    </row>
    <row r="53" spans="2:18" ht="13.5" x14ac:dyDescent="0.3">
      <c r="B53" s="12" t="s">
        <v>68</v>
      </c>
      <c r="C53" s="4">
        <v>750</v>
      </c>
      <c r="D53" s="4">
        <f>SUM(G53:R53)</f>
        <v>735</v>
      </c>
      <c r="E53" s="9">
        <f t="shared" ref="E53:E55" si="11">IF(D53=0,"",D53/C53-1)</f>
        <v>-2.0000000000000018E-2</v>
      </c>
      <c r="G53" s="19"/>
      <c r="H53" s="42">
        <v>735</v>
      </c>
      <c r="I53" s="46"/>
      <c r="J53" s="19"/>
      <c r="K53" s="19"/>
      <c r="L53" s="19"/>
      <c r="M53" s="19"/>
      <c r="N53" s="19"/>
      <c r="O53" s="19"/>
      <c r="P53" s="19"/>
      <c r="Q53" s="19"/>
      <c r="R53" s="19"/>
    </row>
    <row r="54" spans="2:18" ht="13.5" x14ac:dyDescent="0.3">
      <c r="B54" s="12" t="s">
        <v>18</v>
      </c>
      <c r="C54" s="4">
        <v>250</v>
      </c>
      <c r="D54" s="4">
        <f>SUM(G54:R54)</f>
        <v>0</v>
      </c>
      <c r="E54" s="9" t="str">
        <f t="shared" si="11"/>
        <v/>
      </c>
      <c r="G54" s="19"/>
      <c r="H54" s="19"/>
      <c r="I54" s="19"/>
      <c r="J54" s="19"/>
      <c r="K54" s="19"/>
      <c r="L54" s="19"/>
      <c r="M54" s="19"/>
      <c r="N54" s="19"/>
      <c r="O54" s="19"/>
      <c r="P54" s="19"/>
      <c r="Q54" s="19"/>
      <c r="R54" s="19"/>
    </row>
    <row r="55" spans="2:18" ht="13.5" x14ac:dyDescent="0.3">
      <c r="B55" s="12" t="s">
        <v>17</v>
      </c>
      <c r="C55" s="4">
        <v>300</v>
      </c>
      <c r="D55" s="4">
        <f>SUM(G55:R55)</f>
        <v>0</v>
      </c>
      <c r="E55" s="9" t="str">
        <f t="shared" si="11"/>
        <v/>
      </c>
      <c r="G55" s="19"/>
      <c r="H55" s="19"/>
      <c r="I55" s="19"/>
      <c r="J55" s="19"/>
      <c r="K55" s="19"/>
      <c r="L55" s="19"/>
      <c r="M55" s="19"/>
      <c r="N55" s="19"/>
      <c r="O55" s="19"/>
      <c r="P55" s="19"/>
      <c r="Q55" s="19"/>
      <c r="R55" s="19"/>
    </row>
    <row r="56" spans="2:18" ht="13.5" x14ac:dyDescent="0.3">
      <c r="B56" s="12"/>
      <c r="C56" s="4"/>
      <c r="D56" s="4"/>
      <c r="E56" s="9"/>
      <c r="G56" s="41"/>
      <c r="H56" s="41"/>
      <c r="I56" s="41"/>
      <c r="J56" s="41"/>
      <c r="K56" s="41"/>
      <c r="L56" s="41"/>
      <c r="M56" s="41"/>
      <c r="N56" s="41"/>
      <c r="O56" s="41"/>
      <c r="P56" s="41"/>
      <c r="Q56" s="41"/>
      <c r="R56" s="41"/>
    </row>
    <row r="57" spans="2:18" ht="13.5" x14ac:dyDescent="0.3">
      <c r="B57" s="12" t="s">
        <v>72</v>
      </c>
      <c r="C57" s="4">
        <v>1500</v>
      </c>
      <c r="D57" s="4">
        <f>SUM(G57:R57)</f>
        <v>1016.67</v>
      </c>
      <c r="E57" s="9"/>
      <c r="G57" s="19"/>
      <c r="H57" s="19"/>
      <c r="I57" s="19"/>
      <c r="J57" s="19"/>
      <c r="K57" s="19"/>
      <c r="L57" s="19"/>
      <c r="M57" s="19"/>
      <c r="N57" s="19"/>
      <c r="O57" s="19"/>
      <c r="P57" s="19"/>
      <c r="Q57" s="19"/>
      <c r="R57" s="19">
        <f>906.67+100+10</f>
        <v>1016.67</v>
      </c>
    </row>
    <row r="58" spans="2:18" ht="13.5" x14ac:dyDescent="0.3">
      <c r="B58" s="12" t="s">
        <v>88</v>
      </c>
      <c r="C58" s="4">
        <v>300</v>
      </c>
      <c r="D58" s="4">
        <f>SUM(G58:R58)</f>
        <v>0</v>
      </c>
      <c r="E58" s="9" t="str">
        <f t="shared" si="10"/>
        <v/>
      </c>
      <c r="G58" s="19"/>
      <c r="H58" s="19"/>
      <c r="I58" s="19"/>
      <c r="J58" s="19"/>
      <c r="K58" s="19"/>
      <c r="L58" s="19"/>
      <c r="M58" s="19"/>
      <c r="N58" s="19"/>
      <c r="O58" s="19"/>
      <c r="P58" s="19"/>
      <c r="Q58" s="19"/>
      <c r="R58" s="19"/>
    </row>
    <row r="59" spans="2:18" ht="13.5" x14ac:dyDescent="0.3">
      <c r="B59" s="12" t="s">
        <v>89</v>
      </c>
      <c r="C59" s="4">
        <v>300</v>
      </c>
      <c r="D59" s="4">
        <f>SUM(G59:R59)</f>
        <v>0</v>
      </c>
      <c r="E59" s="9" t="str">
        <f t="shared" si="10"/>
        <v/>
      </c>
      <c r="G59" s="19"/>
      <c r="H59" s="19"/>
      <c r="I59" s="19"/>
      <c r="J59" s="19"/>
      <c r="K59" s="19"/>
      <c r="L59" s="19"/>
      <c r="M59" s="19"/>
      <c r="N59" s="19"/>
      <c r="O59" s="19"/>
      <c r="P59" s="19"/>
      <c r="Q59" s="19"/>
      <c r="R59" s="19"/>
    </row>
    <row r="60" spans="2:18" ht="13.5" x14ac:dyDescent="0.3">
      <c r="B60" s="12"/>
      <c r="C60" s="4"/>
      <c r="D60" s="4"/>
      <c r="E60" s="9" t="str">
        <f t="shared" si="10"/>
        <v/>
      </c>
      <c r="G60" s="21"/>
      <c r="H60" s="21"/>
      <c r="I60" s="21"/>
      <c r="J60" s="21"/>
      <c r="K60" s="21"/>
      <c r="L60" s="24"/>
      <c r="M60" s="19"/>
      <c r="N60" s="25"/>
      <c r="O60" s="21"/>
      <c r="P60" s="21"/>
      <c r="Q60" s="21"/>
      <c r="R60" s="21"/>
    </row>
    <row r="61" spans="2:18" ht="13.5" x14ac:dyDescent="0.3">
      <c r="B61" s="12" t="s">
        <v>1</v>
      </c>
      <c r="C61" s="4"/>
      <c r="D61" s="4">
        <f>SUM(G61:R61)</f>
        <v>0</v>
      </c>
      <c r="E61" s="9" t="str">
        <f t="shared" si="10"/>
        <v/>
      </c>
      <c r="G61" s="19"/>
      <c r="H61" s="19"/>
      <c r="I61" s="19"/>
      <c r="J61" s="19"/>
      <c r="K61" s="19"/>
      <c r="L61" s="19"/>
      <c r="M61" s="19"/>
      <c r="N61" s="19"/>
      <c r="O61" s="19"/>
      <c r="P61" s="19"/>
      <c r="Q61" s="19"/>
      <c r="R61" s="19"/>
    </row>
    <row r="62" spans="2:18" ht="32.1" customHeight="1" x14ac:dyDescent="0.3">
      <c r="B62" s="15" t="s">
        <v>35</v>
      </c>
      <c r="C62" s="10">
        <f>SUM(C49:C61)</f>
        <v>5500</v>
      </c>
      <c r="D62" s="10">
        <f>SUM(D49:D61)</f>
        <v>2792.21</v>
      </c>
      <c r="E62" s="9">
        <f t="shared" si="10"/>
        <v>-0.49232545454545451</v>
      </c>
      <c r="G62" s="38">
        <f t="shared" ref="G62:R62" si="12">SUM(G49:G61)</f>
        <v>0</v>
      </c>
      <c r="H62" s="38">
        <f t="shared" si="12"/>
        <v>735</v>
      </c>
      <c r="I62" s="38">
        <f t="shared" si="12"/>
        <v>0</v>
      </c>
      <c r="J62" s="38">
        <f t="shared" si="12"/>
        <v>0</v>
      </c>
      <c r="K62" s="38">
        <f t="shared" si="12"/>
        <v>0</v>
      </c>
      <c r="L62" s="38">
        <f t="shared" si="12"/>
        <v>0</v>
      </c>
      <c r="M62" s="38">
        <f t="shared" si="12"/>
        <v>0</v>
      </c>
      <c r="N62" s="38">
        <f t="shared" si="12"/>
        <v>0</v>
      </c>
      <c r="O62" s="38">
        <f t="shared" si="12"/>
        <v>0</v>
      </c>
      <c r="P62" s="38">
        <f t="shared" si="12"/>
        <v>1040.54</v>
      </c>
      <c r="Q62" s="38">
        <f t="shared" si="12"/>
        <v>0</v>
      </c>
      <c r="R62" s="38">
        <f t="shared" si="12"/>
        <v>1016.67</v>
      </c>
    </row>
    <row r="63" spans="2:18" ht="13.5" x14ac:dyDescent="0.3">
      <c r="B63" s="15"/>
      <c r="C63" s="30"/>
      <c r="D63" s="30"/>
      <c r="E63" s="31"/>
      <c r="F63" s="32"/>
      <c r="G63" s="30"/>
      <c r="H63" s="30"/>
      <c r="I63" s="30"/>
      <c r="J63" s="30"/>
      <c r="K63" s="30"/>
      <c r="L63" s="30"/>
      <c r="M63" s="30"/>
      <c r="N63" s="30"/>
      <c r="O63" s="30"/>
      <c r="P63" s="30"/>
      <c r="Q63" s="30"/>
      <c r="R63" s="30"/>
    </row>
    <row r="64" spans="2:18" ht="13.5" x14ac:dyDescent="0.3">
      <c r="B64" s="14" t="s">
        <v>19</v>
      </c>
      <c r="C64" s="16"/>
      <c r="D64" s="16"/>
      <c r="E64" s="17"/>
      <c r="F64" s="18"/>
      <c r="G64" s="16"/>
      <c r="H64" s="16"/>
      <c r="I64" s="16"/>
      <c r="J64" s="16"/>
      <c r="K64" s="16"/>
      <c r="L64" s="16"/>
      <c r="M64" s="16"/>
      <c r="N64" s="16"/>
      <c r="O64" s="16"/>
      <c r="P64" s="16"/>
      <c r="Q64" s="16"/>
      <c r="R64" s="16"/>
    </row>
    <row r="65" spans="1:18" ht="13.5" x14ac:dyDescent="0.3">
      <c r="B65" s="12" t="s">
        <v>73</v>
      </c>
      <c r="C65" s="4">
        <v>400</v>
      </c>
      <c r="D65" s="4">
        <f t="shared" ref="D65:D68" si="13">SUM(G65:R65)</f>
        <v>49</v>
      </c>
      <c r="E65" s="9">
        <f t="shared" ref="E65:E73" si="14">IF(D65=0,"",D65/C65-1)</f>
        <v>-0.87749999999999995</v>
      </c>
      <c r="G65" s="19"/>
      <c r="H65" s="42"/>
      <c r="I65" s="43"/>
      <c r="J65" s="19"/>
      <c r="K65" s="19"/>
      <c r="L65" s="19"/>
      <c r="M65" s="19"/>
      <c r="N65" s="19"/>
      <c r="O65" s="19">
        <v>15</v>
      </c>
      <c r="P65" s="19"/>
      <c r="Q65" s="19">
        <v>34</v>
      </c>
      <c r="R65" s="19"/>
    </row>
    <row r="66" spans="1:18" ht="13.5" x14ac:dyDescent="0.3">
      <c r="B66" s="12" t="s">
        <v>20</v>
      </c>
      <c r="C66" s="4">
        <v>125</v>
      </c>
      <c r="D66" s="4">
        <f t="shared" si="13"/>
        <v>24</v>
      </c>
      <c r="E66" s="9">
        <f t="shared" si="14"/>
        <v>-0.80800000000000005</v>
      </c>
      <c r="G66" s="19"/>
      <c r="H66" s="19"/>
      <c r="I66" s="19"/>
      <c r="J66" s="19"/>
      <c r="K66" s="19"/>
      <c r="L66" s="19"/>
      <c r="M66" s="19"/>
      <c r="N66" s="19"/>
      <c r="O66" s="19"/>
      <c r="P66" s="19"/>
      <c r="Q66" s="19">
        <v>24</v>
      </c>
      <c r="R66" s="19"/>
    </row>
    <row r="67" spans="1:18" ht="13.5" x14ac:dyDescent="0.3">
      <c r="B67" s="12" t="s">
        <v>21</v>
      </c>
      <c r="C67" s="4">
        <v>80</v>
      </c>
      <c r="D67" s="4">
        <f t="shared" si="13"/>
        <v>74.009999999999991</v>
      </c>
      <c r="E67" s="9">
        <f t="shared" si="14"/>
        <v>-7.4875000000000136E-2</v>
      </c>
      <c r="G67" s="19"/>
      <c r="H67" s="19"/>
      <c r="I67" s="19">
        <v>0</v>
      </c>
      <c r="J67" s="19">
        <v>14.6</v>
      </c>
      <c r="K67" s="19"/>
      <c r="L67" s="19"/>
      <c r="M67" s="19">
        <v>29.2</v>
      </c>
      <c r="N67" s="19"/>
      <c r="O67" s="19"/>
      <c r="P67" s="19"/>
      <c r="Q67" s="19">
        <v>30.21</v>
      </c>
      <c r="R67" s="19"/>
    </row>
    <row r="68" spans="1:18" ht="13.5" x14ac:dyDescent="0.3">
      <c r="B68" s="12" t="s">
        <v>74</v>
      </c>
      <c r="C68" s="4">
        <v>15</v>
      </c>
      <c r="D68" s="4">
        <f t="shared" si="13"/>
        <v>0</v>
      </c>
      <c r="E68" s="9" t="str">
        <f t="shared" si="14"/>
        <v/>
      </c>
      <c r="G68" s="19"/>
      <c r="H68" s="19"/>
      <c r="I68" s="19"/>
      <c r="J68" s="19"/>
      <c r="K68" s="19"/>
      <c r="L68" s="19"/>
      <c r="M68" s="19"/>
      <c r="N68" s="19"/>
      <c r="O68" s="19"/>
      <c r="P68" s="19"/>
      <c r="Q68" s="19"/>
      <c r="R68" s="19"/>
    </row>
    <row r="69" spans="1:18" ht="13.5" x14ac:dyDescent="0.3">
      <c r="B69" s="12" t="s">
        <v>39</v>
      </c>
      <c r="C69" s="4">
        <v>200</v>
      </c>
      <c r="D69" s="4">
        <f>SUM(G69:R69)</f>
        <v>137.05000000000001</v>
      </c>
      <c r="E69" s="9">
        <f t="shared" ref="E69" si="15">IF(D69=0,"",D69/C69-1)</f>
        <v>-0.31474999999999997</v>
      </c>
      <c r="G69" s="19"/>
      <c r="H69" s="42">
        <v>137.05000000000001</v>
      </c>
      <c r="I69" s="19"/>
      <c r="J69" s="19"/>
      <c r="K69" s="19"/>
      <c r="L69" s="19"/>
      <c r="M69" s="19"/>
      <c r="N69" s="19"/>
      <c r="O69" s="19"/>
      <c r="P69" s="19"/>
      <c r="Q69" s="19"/>
      <c r="R69" s="19"/>
    </row>
    <row r="70" spans="1:18" ht="13.5" x14ac:dyDescent="0.3">
      <c r="B70" s="12" t="s">
        <v>83</v>
      </c>
      <c r="C70" s="41">
        <v>1000</v>
      </c>
      <c r="D70" s="4">
        <f t="shared" ref="D70:D72" si="16">SUM(G70:R70)</f>
        <v>202.11</v>
      </c>
      <c r="E70" s="9"/>
      <c r="G70" s="19"/>
      <c r="H70" s="42">
        <v>27.45</v>
      </c>
      <c r="I70" s="19"/>
      <c r="J70" s="19"/>
      <c r="K70" s="19">
        <v>15.3</v>
      </c>
      <c r="L70" s="19"/>
      <c r="M70" s="19">
        <v>14.77</v>
      </c>
      <c r="N70" s="19"/>
      <c r="O70" s="19">
        <f>30.2+75.75</f>
        <v>105.95</v>
      </c>
      <c r="P70" s="19"/>
      <c r="Q70" s="19">
        <f>24.45+14.19</f>
        <v>38.64</v>
      </c>
      <c r="R70" s="19"/>
    </row>
    <row r="71" spans="1:18" ht="13.5" x14ac:dyDescent="0.3">
      <c r="B71" s="12" t="s">
        <v>81</v>
      </c>
      <c r="C71" s="41">
        <v>50</v>
      </c>
      <c r="D71" s="4">
        <f t="shared" si="16"/>
        <v>0</v>
      </c>
      <c r="E71" s="9"/>
      <c r="G71" s="19"/>
      <c r="H71" s="42"/>
      <c r="I71" s="19"/>
      <c r="J71" s="19"/>
      <c r="K71" s="19"/>
      <c r="L71" s="19"/>
      <c r="M71" s="19"/>
      <c r="N71" s="19"/>
      <c r="O71" s="19"/>
      <c r="P71" s="19"/>
      <c r="Q71" s="19"/>
      <c r="R71" s="19"/>
    </row>
    <row r="72" spans="1:18" ht="13.5" x14ac:dyDescent="0.3">
      <c r="B72" s="12" t="s">
        <v>82</v>
      </c>
      <c r="C72" s="41">
        <v>500</v>
      </c>
      <c r="D72" s="4">
        <f t="shared" si="16"/>
        <v>120.84</v>
      </c>
      <c r="E72" s="9"/>
      <c r="G72" s="19"/>
      <c r="H72" s="42"/>
      <c r="I72" s="19"/>
      <c r="J72" s="19">
        <v>30</v>
      </c>
      <c r="K72" s="19"/>
      <c r="L72" s="19"/>
      <c r="M72" s="19">
        <v>12.98</v>
      </c>
      <c r="O72" s="19">
        <v>77.86</v>
      </c>
      <c r="P72" s="19"/>
      <c r="Q72" s="19"/>
      <c r="R72" s="19"/>
    </row>
    <row r="73" spans="1:18" ht="32.1" customHeight="1" x14ac:dyDescent="0.3">
      <c r="B73" s="15" t="s">
        <v>34</v>
      </c>
      <c r="C73" s="10">
        <f>SUM(C65:C72)</f>
        <v>2370</v>
      </c>
      <c r="D73" s="10">
        <f>SUM(D65:D72)</f>
        <v>607.01</v>
      </c>
      <c r="E73" s="9">
        <f t="shared" si="14"/>
        <v>-0.74387763713080168</v>
      </c>
      <c r="G73" s="38">
        <f t="shared" ref="G73:R73" si="17">SUM(G65:G72)</f>
        <v>0</v>
      </c>
      <c r="H73" s="38">
        <f t="shared" si="17"/>
        <v>164.5</v>
      </c>
      <c r="I73" s="38">
        <f t="shared" si="17"/>
        <v>0</v>
      </c>
      <c r="J73" s="38">
        <f t="shared" si="17"/>
        <v>44.6</v>
      </c>
      <c r="K73" s="38">
        <f t="shared" si="17"/>
        <v>15.3</v>
      </c>
      <c r="L73" s="38">
        <f t="shared" si="17"/>
        <v>0</v>
      </c>
      <c r="M73" s="38">
        <f t="shared" si="17"/>
        <v>56.95</v>
      </c>
      <c r="N73" s="38">
        <f t="shared" si="17"/>
        <v>0</v>
      </c>
      <c r="O73" s="38">
        <f>SUM(O65:O72)</f>
        <v>198.81</v>
      </c>
      <c r="P73" s="38">
        <f t="shared" si="17"/>
        <v>0</v>
      </c>
      <c r="Q73" s="38">
        <f t="shared" si="17"/>
        <v>126.85000000000001</v>
      </c>
      <c r="R73" s="38">
        <f t="shared" si="17"/>
        <v>0</v>
      </c>
    </row>
    <row r="74" spans="1:18" ht="32.1" customHeight="1" x14ac:dyDescent="0.3">
      <c r="B74" s="36"/>
      <c r="C74" s="30"/>
      <c r="D74" s="30"/>
      <c r="E74" s="31"/>
      <c r="F74" s="32"/>
      <c r="G74" s="30"/>
      <c r="H74" s="30"/>
      <c r="I74" s="30"/>
      <c r="J74" s="30"/>
      <c r="K74" s="30"/>
      <c r="L74" s="30"/>
      <c r="M74" s="30"/>
      <c r="N74" s="30"/>
      <c r="O74" s="30"/>
      <c r="P74" s="30"/>
      <c r="Q74" s="30"/>
      <c r="R74" s="30"/>
    </row>
    <row r="75" spans="1:18" ht="32.1" customHeight="1" x14ac:dyDescent="0.3">
      <c r="B75" s="15" t="s">
        <v>78</v>
      </c>
      <c r="C75" s="27">
        <f>SUM(C32+C46+C62+C73)</f>
        <v>27862</v>
      </c>
      <c r="D75" s="27">
        <f>SUM(G75:R75)</f>
        <v>21406.74</v>
      </c>
      <c r="E75" s="28"/>
      <c r="G75" s="38">
        <f t="shared" ref="G75:R75" si="18">+SUM(G32+G46+G62+G73)</f>
        <v>1660.32</v>
      </c>
      <c r="H75" s="38">
        <f t="shared" si="18"/>
        <v>5526.24</v>
      </c>
      <c r="I75" s="38">
        <f t="shared" si="18"/>
        <v>2334.96</v>
      </c>
      <c r="J75" s="38">
        <f t="shared" si="18"/>
        <v>1154.28</v>
      </c>
      <c r="K75" s="38">
        <f t="shared" si="18"/>
        <v>15.3</v>
      </c>
      <c r="L75" s="38">
        <f t="shared" si="18"/>
        <v>0</v>
      </c>
      <c r="M75" s="38">
        <f t="shared" si="18"/>
        <v>275.99</v>
      </c>
      <c r="N75" s="38">
        <f t="shared" si="18"/>
        <v>138.54</v>
      </c>
      <c r="O75" s="38">
        <f t="shared" si="18"/>
        <v>1226.3399999999999</v>
      </c>
      <c r="P75" s="38">
        <f t="shared" si="18"/>
        <v>8131.4</v>
      </c>
      <c r="Q75" s="38">
        <f t="shared" si="18"/>
        <v>126.85000000000001</v>
      </c>
      <c r="R75" s="38">
        <f t="shared" si="18"/>
        <v>816.52</v>
      </c>
    </row>
    <row r="76" spans="1:18" ht="32.1" customHeight="1" x14ac:dyDescent="0.3">
      <c r="A76" s="32"/>
      <c r="B76" s="36"/>
      <c r="C76" s="30"/>
      <c r="D76" s="30"/>
      <c r="E76" s="31"/>
      <c r="F76" s="32"/>
      <c r="G76" s="30"/>
      <c r="H76" s="30"/>
      <c r="I76" s="30"/>
      <c r="J76" s="30"/>
      <c r="K76" s="30"/>
      <c r="L76" s="30"/>
      <c r="M76" s="30"/>
      <c r="N76" s="30"/>
      <c r="O76" s="30"/>
      <c r="P76" s="30"/>
      <c r="Q76" s="30"/>
      <c r="R76" s="30"/>
    </row>
    <row r="77" spans="1:18" ht="15.95" customHeight="1" x14ac:dyDescent="0.3">
      <c r="B77" s="34" t="s">
        <v>77</v>
      </c>
      <c r="G77" s="5"/>
      <c r="H77" s="5"/>
      <c r="I77" s="5"/>
      <c r="J77" s="5"/>
      <c r="K77" s="5"/>
      <c r="L77" s="5"/>
      <c r="M77" s="5"/>
      <c r="N77" s="5"/>
      <c r="O77" s="5"/>
      <c r="P77" s="5"/>
      <c r="Q77" s="5"/>
      <c r="R77" s="5"/>
    </row>
    <row r="78" spans="1:18" ht="15.95" customHeight="1" x14ac:dyDescent="0.3">
      <c r="B78" s="12" t="s">
        <v>49</v>
      </c>
      <c r="C78" s="20" t="s">
        <v>90</v>
      </c>
      <c r="D78" s="20">
        <f t="shared" ref="D78:D93" si="19">SUM(G78:R78)</f>
        <v>119.88</v>
      </c>
      <c r="E78" s="35"/>
      <c r="G78" s="19"/>
      <c r="H78" s="19">
        <v>119.88</v>
      </c>
      <c r="I78" s="19"/>
      <c r="J78" s="19"/>
      <c r="K78" s="19"/>
      <c r="L78" s="19"/>
      <c r="M78" s="19"/>
      <c r="N78" s="19"/>
      <c r="O78" s="19"/>
      <c r="P78" s="19"/>
      <c r="Q78" s="19"/>
      <c r="R78" s="19"/>
    </row>
    <row r="79" spans="1:18" ht="15.95" customHeight="1" x14ac:dyDescent="0.3">
      <c r="B79" s="12" t="s">
        <v>50</v>
      </c>
      <c r="C79" s="4"/>
      <c r="D79" s="4">
        <f t="shared" si="19"/>
        <v>390</v>
      </c>
      <c r="E79" s="9"/>
      <c r="G79" s="19"/>
      <c r="H79" s="19"/>
      <c r="I79" s="19"/>
      <c r="J79" s="19"/>
      <c r="K79" s="19"/>
      <c r="L79" s="19"/>
      <c r="M79" s="19"/>
      <c r="N79" s="19"/>
      <c r="O79" s="19">
        <v>390</v>
      </c>
      <c r="P79" s="19"/>
      <c r="Q79" s="19"/>
      <c r="R79" s="19"/>
    </row>
    <row r="80" spans="1:18" ht="15.95" customHeight="1" x14ac:dyDescent="0.3">
      <c r="B80" s="12" t="s">
        <v>96</v>
      </c>
      <c r="C80" s="4" t="s">
        <v>97</v>
      </c>
      <c r="D80" s="4">
        <f t="shared" si="19"/>
        <v>405.4</v>
      </c>
      <c r="E80" s="9"/>
      <c r="G80" s="19"/>
      <c r="H80" s="19" t="s">
        <v>2</v>
      </c>
      <c r="I80" s="19"/>
      <c r="J80" s="26"/>
      <c r="K80" s="19"/>
      <c r="L80" s="19"/>
      <c r="M80" s="19"/>
      <c r="N80" s="19"/>
      <c r="O80" s="19">
        <v>405.4</v>
      </c>
      <c r="P80" s="19"/>
      <c r="Q80" s="19"/>
      <c r="R80" s="19"/>
    </row>
    <row r="81" spans="1:18" ht="15.95" customHeight="1" x14ac:dyDescent="0.3">
      <c r="B81" s="12" t="s">
        <v>51</v>
      </c>
      <c r="C81" s="4"/>
      <c r="D81" s="4">
        <f t="shared" si="19"/>
        <v>0</v>
      </c>
      <c r="E81" s="9"/>
      <c r="G81" s="19"/>
      <c r="H81" s="19"/>
      <c r="I81" s="19"/>
      <c r="J81" s="19"/>
      <c r="K81" s="19"/>
      <c r="L81" s="19"/>
      <c r="M81" s="19"/>
      <c r="N81" s="19"/>
      <c r="O81" s="19"/>
      <c r="P81" s="19"/>
      <c r="Q81" s="19"/>
      <c r="R81" s="19"/>
    </row>
    <row r="82" spans="1:18" ht="15.95" customHeight="1" x14ac:dyDescent="0.3">
      <c r="B82" s="12" t="s">
        <v>52</v>
      </c>
      <c r="C82" s="4"/>
      <c r="D82" s="4">
        <f t="shared" si="19"/>
        <v>0</v>
      </c>
      <c r="E82" s="9"/>
      <c r="G82" s="19"/>
      <c r="H82" s="19"/>
      <c r="I82" s="19"/>
      <c r="J82" s="19"/>
      <c r="K82" s="19"/>
      <c r="L82" s="19"/>
      <c r="M82" s="19"/>
      <c r="N82" s="19"/>
      <c r="O82" s="19"/>
      <c r="P82" s="19"/>
      <c r="Q82" s="19"/>
      <c r="R82" s="19"/>
    </row>
    <row r="83" spans="1:18" ht="15.95" customHeight="1" x14ac:dyDescent="0.3">
      <c r="B83" s="12" t="s">
        <v>53</v>
      </c>
      <c r="C83" s="4"/>
      <c r="D83" s="4">
        <f t="shared" si="19"/>
        <v>0</v>
      </c>
      <c r="E83" s="9"/>
      <c r="G83" s="19"/>
      <c r="H83" s="19" t="s">
        <v>2</v>
      </c>
      <c r="I83" s="19"/>
      <c r="J83" s="19"/>
      <c r="K83" s="19"/>
      <c r="L83" s="19"/>
      <c r="M83" s="19"/>
      <c r="N83" s="19"/>
      <c r="O83" s="19"/>
      <c r="P83" s="19"/>
      <c r="Q83" s="19"/>
      <c r="R83" s="19"/>
    </row>
    <row r="84" spans="1:18" ht="15.95" customHeight="1" x14ac:dyDescent="0.3">
      <c r="B84" s="12" t="s">
        <v>54</v>
      </c>
      <c r="C84" s="4"/>
      <c r="D84" s="4">
        <f t="shared" si="19"/>
        <v>0</v>
      </c>
      <c r="E84" s="9"/>
      <c r="G84" s="19"/>
      <c r="H84" s="19"/>
      <c r="I84" s="19"/>
      <c r="J84" s="19"/>
      <c r="K84" s="19"/>
      <c r="L84" s="19"/>
      <c r="M84" s="19"/>
      <c r="N84" s="19"/>
      <c r="O84" s="19"/>
      <c r="P84" s="19"/>
      <c r="Q84" s="19"/>
      <c r="R84" s="19"/>
    </row>
    <row r="85" spans="1:18" ht="15.95" customHeight="1" x14ac:dyDescent="0.3">
      <c r="B85" s="12" t="s">
        <v>55</v>
      </c>
      <c r="C85" s="4"/>
      <c r="D85" s="4">
        <f t="shared" si="19"/>
        <v>0</v>
      </c>
      <c r="E85" s="9"/>
      <c r="G85" s="19"/>
      <c r="H85" s="19"/>
      <c r="I85" s="19"/>
      <c r="J85" s="19"/>
      <c r="K85" s="19"/>
      <c r="L85" s="19"/>
      <c r="M85" s="19"/>
      <c r="N85" s="19"/>
      <c r="O85" s="19"/>
      <c r="P85" s="19"/>
      <c r="Q85" s="19"/>
      <c r="R85" s="19"/>
    </row>
    <row r="86" spans="1:18" ht="15.95" customHeight="1" x14ac:dyDescent="0.3">
      <c r="B86" s="12" t="s">
        <v>56</v>
      </c>
      <c r="C86" s="4"/>
      <c r="D86" s="4">
        <f t="shared" si="19"/>
        <v>0</v>
      </c>
      <c r="E86" s="9"/>
      <c r="G86" s="19"/>
      <c r="H86" s="19"/>
      <c r="I86" s="19"/>
      <c r="J86" s="19"/>
      <c r="K86" s="19"/>
      <c r="L86" s="19"/>
      <c r="M86" s="19"/>
      <c r="N86" s="19"/>
      <c r="O86" s="19"/>
      <c r="P86" s="19"/>
      <c r="Q86" s="19"/>
      <c r="R86" s="19"/>
    </row>
    <row r="87" spans="1:18" ht="15.95" customHeight="1" x14ac:dyDescent="0.3">
      <c r="B87" s="12" t="s">
        <v>57</v>
      </c>
      <c r="C87" s="4"/>
      <c r="D87" s="4">
        <f t="shared" si="19"/>
        <v>0</v>
      </c>
      <c r="E87" s="9"/>
      <c r="G87" s="19"/>
      <c r="H87" s="19"/>
      <c r="I87" s="19"/>
      <c r="J87" s="19"/>
      <c r="K87" s="19"/>
      <c r="L87" s="19"/>
      <c r="M87" s="19"/>
      <c r="N87" s="19"/>
      <c r="O87" s="19"/>
      <c r="P87" s="19"/>
      <c r="Q87" s="19"/>
      <c r="R87" s="19"/>
    </row>
    <row r="88" spans="1:18" ht="15.95" customHeight="1" x14ac:dyDescent="0.3">
      <c r="B88" s="12" t="s">
        <v>58</v>
      </c>
      <c r="C88" s="4"/>
      <c r="D88" s="4">
        <f t="shared" si="19"/>
        <v>0</v>
      </c>
      <c r="E88" s="9"/>
      <c r="G88" s="19"/>
      <c r="H88" s="19"/>
      <c r="I88" s="19"/>
      <c r="J88" s="19"/>
      <c r="K88" s="19"/>
      <c r="L88" s="19"/>
      <c r="M88" s="19"/>
      <c r="N88" s="19"/>
      <c r="O88" s="19"/>
      <c r="P88" s="19"/>
      <c r="Q88" s="19"/>
      <c r="R88" s="19"/>
    </row>
    <row r="89" spans="1:18" ht="15.95" customHeight="1" x14ac:dyDescent="0.3">
      <c r="B89" s="12" t="s">
        <v>59</v>
      </c>
      <c r="C89" s="4" t="s">
        <v>98</v>
      </c>
      <c r="D89" s="4">
        <f t="shared" si="19"/>
        <v>127.88</v>
      </c>
      <c r="E89" s="9"/>
      <c r="G89" s="19"/>
      <c r="H89" s="19"/>
      <c r="I89" s="19"/>
      <c r="J89" s="19"/>
      <c r="K89" s="19"/>
      <c r="L89" s="19"/>
      <c r="M89" s="19"/>
      <c r="N89" s="19"/>
      <c r="O89" s="19"/>
      <c r="P89" s="19"/>
      <c r="Q89" s="19"/>
      <c r="R89" s="19">
        <v>127.88</v>
      </c>
    </row>
    <row r="90" spans="1:18" ht="15.95" customHeight="1" x14ac:dyDescent="0.3">
      <c r="B90" s="12" t="s">
        <v>60</v>
      </c>
      <c r="C90" s="4"/>
      <c r="D90" s="4">
        <f t="shared" si="19"/>
        <v>0</v>
      </c>
      <c r="E90" s="9"/>
      <c r="G90" s="19"/>
      <c r="H90" s="19"/>
      <c r="I90" s="19"/>
      <c r="J90" s="19"/>
      <c r="K90" s="19"/>
      <c r="L90" s="19"/>
      <c r="M90" s="19"/>
      <c r="N90" s="19"/>
      <c r="O90" s="19"/>
      <c r="P90" s="19"/>
      <c r="Q90" s="19"/>
      <c r="R90" s="19"/>
    </row>
    <row r="91" spans="1:18" ht="15.95" customHeight="1" x14ac:dyDescent="0.3">
      <c r="B91" s="12" t="s">
        <v>62</v>
      </c>
      <c r="C91" s="4"/>
      <c r="D91" s="4">
        <f t="shared" si="19"/>
        <v>0</v>
      </c>
      <c r="E91" s="9"/>
      <c r="G91" s="19"/>
      <c r="H91" s="19"/>
      <c r="I91" s="19"/>
      <c r="J91" s="19"/>
      <c r="K91" s="19"/>
      <c r="L91" s="19"/>
      <c r="M91" s="19"/>
      <c r="N91" s="19"/>
      <c r="O91" s="19"/>
      <c r="P91" s="19"/>
      <c r="Q91" s="19"/>
      <c r="R91" s="19"/>
    </row>
    <row r="92" spans="1:18" ht="15.95" customHeight="1" x14ac:dyDescent="0.3">
      <c r="B92" s="12" t="s">
        <v>61</v>
      </c>
      <c r="C92" s="4"/>
      <c r="D92" s="4">
        <f t="shared" si="19"/>
        <v>0</v>
      </c>
      <c r="E92" s="9"/>
      <c r="G92" s="19"/>
      <c r="H92" s="19"/>
      <c r="I92" s="19"/>
      <c r="J92" s="19"/>
      <c r="K92" s="19"/>
      <c r="L92" s="19"/>
      <c r="M92" s="19"/>
      <c r="N92" s="19"/>
      <c r="O92" s="19"/>
      <c r="P92" s="19"/>
      <c r="Q92" s="19"/>
      <c r="R92" s="19"/>
    </row>
    <row r="93" spans="1:18" ht="15.95" customHeight="1" x14ac:dyDescent="0.3">
      <c r="B93" s="12" t="s">
        <v>63</v>
      </c>
      <c r="C93" s="4"/>
      <c r="D93" s="4">
        <f t="shared" si="19"/>
        <v>0</v>
      </c>
      <c r="E93" s="9"/>
      <c r="G93" s="19"/>
      <c r="H93" s="19"/>
      <c r="I93" s="19"/>
      <c r="J93" s="19"/>
      <c r="K93" s="19"/>
      <c r="L93" s="19"/>
      <c r="M93" s="19"/>
      <c r="N93" s="19"/>
      <c r="O93" s="19"/>
      <c r="P93" s="19"/>
      <c r="Q93" s="19"/>
      <c r="R93" s="19"/>
    </row>
    <row r="94" spans="1:18" ht="15.95" customHeight="1" x14ac:dyDescent="0.3">
      <c r="B94" s="1"/>
      <c r="C94" s="1"/>
      <c r="D94" s="4"/>
      <c r="E94" s="1"/>
      <c r="I94" s="37"/>
    </row>
    <row r="95" spans="1:18" ht="30" customHeight="1" x14ac:dyDescent="0.3">
      <c r="A95" s="29"/>
      <c r="B95" s="36" t="s">
        <v>85</v>
      </c>
      <c r="C95" s="27"/>
      <c r="D95" s="27">
        <f>+SUM(D78:D93)</f>
        <v>1043.1599999999999</v>
      </c>
      <c r="E95" s="28"/>
      <c r="F95" s="32"/>
      <c r="G95" s="39">
        <f t="shared" ref="G95:R95" si="20">SUM(G78:G93)</f>
        <v>0</v>
      </c>
      <c r="H95" s="39">
        <f t="shared" si="20"/>
        <v>119.88</v>
      </c>
      <c r="I95" s="39">
        <f t="shared" si="20"/>
        <v>0</v>
      </c>
      <c r="J95" s="39">
        <f t="shared" si="20"/>
        <v>0</v>
      </c>
      <c r="K95" s="39">
        <f t="shared" si="20"/>
        <v>0</v>
      </c>
      <c r="L95" s="39">
        <f t="shared" si="20"/>
        <v>0</v>
      </c>
      <c r="M95" s="39">
        <f t="shared" si="20"/>
        <v>0</v>
      </c>
      <c r="N95" s="39">
        <f t="shared" si="20"/>
        <v>0</v>
      </c>
      <c r="O95" s="39">
        <f t="shared" si="20"/>
        <v>795.4</v>
      </c>
      <c r="P95" s="39">
        <f t="shared" si="20"/>
        <v>0</v>
      </c>
      <c r="Q95" s="39">
        <f t="shared" si="20"/>
        <v>0</v>
      </c>
      <c r="R95" s="39">
        <f t="shared" si="20"/>
        <v>127.88</v>
      </c>
    </row>
    <row r="96" spans="1:18" ht="30" customHeight="1" x14ac:dyDescent="0.3">
      <c r="A96" s="29"/>
      <c r="B96" s="36"/>
      <c r="C96" s="30"/>
      <c r="D96" s="30"/>
      <c r="E96" s="31"/>
      <c r="F96" s="32"/>
      <c r="G96" s="33"/>
      <c r="H96" s="32"/>
      <c r="I96" s="32"/>
      <c r="J96" s="32"/>
      <c r="K96" s="32"/>
      <c r="L96" s="32"/>
      <c r="M96" s="32"/>
      <c r="N96" s="32"/>
      <c r="O96" s="32"/>
      <c r="Q96" s="32"/>
      <c r="R96" s="32"/>
    </row>
    <row r="97" spans="1:18" ht="30" customHeight="1" x14ac:dyDescent="0.3">
      <c r="A97" s="29"/>
      <c r="B97" s="36" t="s">
        <v>84</v>
      </c>
      <c r="C97" s="27"/>
      <c r="D97" s="27">
        <f>SUM(G97:R97)</f>
        <v>22449.9</v>
      </c>
      <c r="E97" s="28"/>
      <c r="F97" s="32"/>
      <c r="G97" s="40">
        <f>SUM(G75+G95)</f>
        <v>1660.32</v>
      </c>
      <c r="H97" s="40">
        <f t="shared" ref="H97:R97" si="21">SUM(H75+H95)</f>
        <v>5646.12</v>
      </c>
      <c r="I97" s="40">
        <f t="shared" si="21"/>
        <v>2334.96</v>
      </c>
      <c r="J97" s="40">
        <f t="shared" si="21"/>
        <v>1154.28</v>
      </c>
      <c r="K97" s="40">
        <f t="shared" si="21"/>
        <v>15.3</v>
      </c>
      <c r="L97" s="40">
        <f t="shared" si="21"/>
        <v>0</v>
      </c>
      <c r="M97" s="40">
        <f t="shared" si="21"/>
        <v>275.99</v>
      </c>
      <c r="N97" s="40">
        <f>SUM(N75+N95)</f>
        <v>138.54</v>
      </c>
      <c r="O97" s="40">
        <f>SUM(O75+O95)</f>
        <v>2021.7399999999998</v>
      </c>
      <c r="P97" s="40">
        <f t="shared" si="21"/>
        <v>8131.4</v>
      </c>
      <c r="Q97" s="40">
        <f t="shared" si="21"/>
        <v>126.85000000000001</v>
      </c>
      <c r="R97" s="40">
        <f t="shared" si="21"/>
        <v>944.4</v>
      </c>
    </row>
    <row r="98" spans="1:18" ht="30" customHeight="1" x14ac:dyDescent="0.3">
      <c r="A98" s="29"/>
      <c r="B98" s="36"/>
      <c r="C98" s="30"/>
      <c r="D98" s="30"/>
      <c r="E98" s="31"/>
      <c r="F98" s="32"/>
      <c r="G98" s="33"/>
      <c r="H98" s="32"/>
      <c r="I98" s="32"/>
      <c r="J98" s="32"/>
      <c r="K98" s="32"/>
      <c r="L98" s="32"/>
      <c r="M98" s="32"/>
      <c r="N98" s="32"/>
      <c r="O98" s="32"/>
      <c r="P98" s="32"/>
      <c r="Q98" s="32"/>
      <c r="R98" s="32"/>
    </row>
    <row r="99" spans="1:18" ht="18" customHeight="1" x14ac:dyDescent="0.3">
      <c r="B99" s="22" t="s">
        <v>42</v>
      </c>
      <c r="C99" s="23">
        <f>SUM(D14-D75)</f>
        <v>8107.2599999999984</v>
      </c>
    </row>
    <row r="100" spans="1:18" ht="18" customHeight="1" x14ac:dyDescent="0.3">
      <c r="B100" s="22"/>
      <c r="G100" s="1" t="s">
        <v>93</v>
      </c>
    </row>
    <row r="101" spans="1:18" ht="18" customHeight="1" x14ac:dyDescent="0.3">
      <c r="B101" s="22"/>
    </row>
    <row r="102" spans="1:18" ht="18" customHeight="1" x14ac:dyDescent="0.3">
      <c r="B102" s="1"/>
      <c r="C102" s="1"/>
    </row>
    <row r="103" spans="1:18" ht="18" customHeight="1" x14ac:dyDescent="0.3">
      <c r="B103" s="1"/>
      <c r="C103" s="1"/>
    </row>
    <row r="104" spans="1:18" ht="18" customHeight="1" x14ac:dyDescent="0.3">
      <c r="B104" s="1"/>
      <c r="C104" s="1"/>
    </row>
    <row r="105" spans="1:18" ht="18" customHeight="1" x14ac:dyDescent="0.3">
      <c r="B105" s="1"/>
      <c r="C105" s="1"/>
    </row>
    <row r="106" spans="1:18" ht="18" customHeight="1" x14ac:dyDescent="0.3">
      <c r="B106" s="1"/>
      <c r="C106" s="1"/>
    </row>
    <row r="107" spans="1:18" ht="18" customHeight="1" x14ac:dyDescent="0.3">
      <c r="B107" s="1"/>
      <c r="C107" s="1"/>
    </row>
    <row r="108" spans="1:18" ht="18" customHeight="1" x14ac:dyDescent="0.3">
      <c r="B108" s="1"/>
      <c r="C108" s="1"/>
    </row>
    <row r="109" spans="1:18" ht="18" customHeight="1" x14ac:dyDescent="0.3">
      <c r="B109" s="1"/>
      <c r="C109" s="1"/>
    </row>
    <row r="118" spans="16:16" ht="18" customHeight="1" x14ac:dyDescent="0.3">
      <c r="P118" s="1">
        <v>9</v>
      </c>
    </row>
  </sheetData>
  <dataValidations disablePrompts="1" count="2">
    <dataValidation allowBlank="1" showInputMessage="1" showErrorMessage="1" promptTitle="Profit &amp; Loss Statement Template" prompt="Enter your Company Name and the period coverage of the Profit &amp; Loss Statement._x000a__x000a_Update Product details under Sales Revenue and Cost of Sales. Enter values in columns C, D, and E, except in the total rows.  All other cells will be auto calculated." sqref="A1" xr:uid="{00000000-0002-0000-0000-000000000000}"/>
    <dataValidation allowBlank="1" showInputMessage="1" showErrorMessage="1" prompt="Update Product descriptions below" sqref="B6" xr:uid="{00000000-0002-0000-0000-000001000000}"/>
  </dataValidations>
  <printOptions horizontalCentered="1"/>
  <pageMargins left="0.25" right="0.25" top="0.75" bottom="0.75" header="0.3" footer="0.3"/>
  <pageSetup scale="72" fitToHeight="0" pageOrder="overThenDown" orientation="landscape" horizontalDpi="4294967293" r:id="rId1"/>
  <rowBreaks count="3" manualBreakCount="3">
    <brk id="32" min="1" max="17" man="1"/>
    <brk id="62" min="1" max="17" man="1"/>
    <brk id="75" min="1" max="17" man="1"/>
  </row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241C1B-DCA1-446A-B377-49FEDD443199}">
  <dimension ref="A1"/>
  <sheetViews>
    <sheetView workbookViewId="0"/>
  </sheetViews>
  <sheetFormatPr defaultRowHeight="15.75"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61B94C-8A7F-4C3C-80B0-FDC569092414}">
  <dimension ref="A2:I40"/>
  <sheetViews>
    <sheetView zoomScale="70" zoomScaleNormal="70" workbookViewId="0">
      <selection activeCell="C22" sqref="C22"/>
    </sheetView>
  </sheetViews>
  <sheetFormatPr defaultRowHeight="15.75" x14ac:dyDescent="0.3"/>
  <cols>
    <col min="1" max="1" width="14" customWidth="1"/>
    <col min="2" max="2" width="10.5546875" bestFit="1" customWidth="1"/>
    <col min="3" max="3" width="13.21875" customWidth="1"/>
    <col min="7" max="7" width="10.6640625" customWidth="1"/>
    <col min="9" max="9" width="11" style="60" customWidth="1"/>
  </cols>
  <sheetData>
    <row r="2" spans="1:4" x14ac:dyDescent="0.3">
      <c r="A2" s="51"/>
    </row>
    <row r="3" spans="1:4" x14ac:dyDescent="0.3">
      <c r="A3" s="51"/>
    </row>
    <row r="4" spans="1:4" x14ac:dyDescent="0.3">
      <c r="A4" s="51"/>
    </row>
    <row r="5" spans="1:4" x14ac:dyDescent="0.3">
      <c r="A5" s="51"/>
    </row>
    <row r="6" spans="1:4" x14ac:dyDescent="0.3">
      <c r="A6" s="51"/>
    </row>
    <row r="7" spans="1:4" x14ac:dyDescent="0.3">
      <c r="A7" s="51"/>
    </row>
    <row r="15" spans="1:4" x14ac:dyDescent="0.3">
      <c r="A15" s="55" t="s">
        <v>99</v>
      </c>
      <c r="B15" s="59">
        <v>45657</v>
      </c>
      <c r="C15" s="56">
        <v>12510.01</v>
      </c>
      <c r="D15" t="s">
        <v>91</v>
      </c>
    </row>
    <row r="16" spans="1:4" x14ac:dyDescent="0.3">
      <c r="A16" s="55"/>
      <c r="B16" s="57" t="s">
        <v>104</v>
      </c>
      <c r="C16" s="56">
        <v>29514.26</v>
      </c>
    </row>
    <row r="17" spans="1:9" x14ac:dyDescent="0.3">
      <c r="A17" s="55"/>
      <c r="B17" t="s">
        <v>105</v>
      </c>
      <c r="C17" s="56">
        <v>-21406.240000000002</v>
      </c>
    </row>
    <row r="18" spans="1:9" x14ac:dyDescent="0.3">
      <c r="A18" s="55"/>
      <c r="B18" t="s">
        <v>100</v>
      </c>
      <c r="C18" s="56">
        <f>-I32</f>
        <v>-1131.7099999999998</v>
      </c>
      <c r="D18" t="s">
        <v>101</v>
      </c>
      <c r="F18" s="56"/>
    </row>
    <row r="19" spans="1:9" x14ac:dyDescent="0.3">
      <c r="B19" t="s">
        <v>100</v>
      </c>
      <c r="C19" s="56">
        <v>1043.1600000000001</v>
      </c>
      <c r="D19" t="s">
        <v>102</v>
      </c>
    </row>
    <row r="22" spans="1:9" x14ac:dyDescent="0.3">
      <c r="A22" t="s">
        <v>106</v>
      </c>
      <c r="B22" s="59">
        <v>46022</v>
      </c>
      <c r="C22" s="61">
        <f>SUM(C15:C21)</f>
        <v>20529.479999999996</v>
      </c>
      <c r="H22" t="s">
        <v>103</v>
      </c>
    </row>
    <row r="23" spans="1:9" x14ac:dyDescent="0.3">
      <c r="I23" s="60">
        <v>520</v>
      </c>
    </row>
    <row r="24" spans="1:9" x14ac:dyDescent="0.3">
      <c r="C24" s="56"/>
      <c r="I24" s="60">
        <v>30</v>
      </c>
    </row>
    <row r="25" spans="1:9" x14ac:dyDescent="0.3">
      <c r="I25" s="60">
        <v>327.10000000000002</v>
      </c>
    </row>
    <row r="26" spans="1:9" x14ac:dyDescent="0.3">
      <c r="I26" s="60">
        <v>306</v>
      </c>
    </row>
    <row r="27" spans="1:9" x14ac:dyDescent="0.3">
      <c r="G27" s="58"/>
      <c r="I27" s="60">
        <v>-51.39</v>
      </c>
    </row>
    <row r="29" spans="1:9" x14ac:dyDescent="0.3">
      <c r="G29" s="56"/>
    </row>
    <row r="32" spans="1:9" x14ac:dyDescent="0.3">
      <c r="G32" s="56">
        <f>+G40-C22</f>
        <v>0</v>
      </c>
      <c r="I32" s="60">
        <f>SUM(I23:I31)</f>
        <v>1131.7099999999998</v>
      </c>
    </row>
    <row r="40" spans="5:7" x14ac:dyDescent="0.3">
      <c r="E40" s="56"/>
      <c r="G40">
        <v>20529.48</v>
      </c>
    </row>
  </sheetData>
  <pageMargins left="0.7" right="0.7" top="0.75" bottom="0.75" header="0.3" footer="0.3"/>
  <pageSetup orientation="portrait" horizontalDpi="4294967293"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9F3DB4-3E60-43A4-B851-42E784B80B5F}">
  <dimension ref="A1"/>
  <sheetViews>
    <sheetView workbookViewId="0"/>
  </sheetViews>
  <sheetFormatPr defaultRowHeight="15.75" x14ac:dyDescent="0.3"/>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AF16B5-79A7-4DEB-8656-AA1A441DC0EE}">
  <dimension ref="A1"/>
  <sheetViews>
    <sheetView workbookViewId="0"/>
  </sheetViews>
  <sheetFormatPr defaultRowHeight="15.75" x14ac:dyDescent="0.3"/>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9F111ED35F8CC479449609E8A0923A6" ma:contentTypeVersion="11" ma:contentTypeDescription="Create a new document." ma:contentTypeScope="" ma:versionID="9677210f24a1be23c92c90fd886aa0aa">
  <xsd:schema xmlns:xsd="http://www.w3.org/2001/XMLSchema" xmlns:xs="http://www.w3.org/2001/XMLSchema" xmlns:p="http://schemas.microsoft.com/office/2006/metadata/properties" xmlns:ns2="71af3243-3dd4-4a8d-8c0d-dd76da1f02a5" xmlns:ns3="16c05727-aa75-4e4a-9b5f-8a80a1165891" targetNamespace="http://schemas.microsoft.com/office/2006/metadata/properties" ma:root="true" ma:fieldsID="60e05723c5c1908df1a1a4ebf11d344e" ns2:_="" ns3:_="">
    <xsd:import namespace="71af3243-3dd4-4a8d-8c0d-dd76da1f02a5"/>
    <xsd:import namespace="16c05727-aa75-4e4a-9b5f-8a80a1165891"/>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AutoTags" minOccurs="0"/>
                <xsd:element ref="ns2:MediaServiceEventHashCode" minOccurs="0"/>
                <xsd:element ref="ns2:MediaServiceGenerationTime" minOccurs="0"/>
                <xsd:element ref="ns3:SharedWithUsers" minOccurs="0"/>
                <xsd:element ref="ns3:SharedWithDetails" minOccurs="0"/>
                <xsd:element ref="ns2:MediaServiceAutoKeyPoints" minOccurs="0"/>
                <xsd:element ref="ns2:MediaServiceKeyPoint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1af3243-3dd4-4a8d-8c0d-dd76da1f02a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MediaServiceOCR" ma:internalName="MediaServiceOCR" ma:readOnly="true">
      <xsd:simpleType>
        <xsd:restriction base="dms:Note">
          <xsd:maxLength value="255"/>
        </xsd:restriction>
      </xsd:simpleType>
    </xsd:element>
    <xsd:element name="MediaServiceAutoTags" ma:index="11" nillable="true" ma:displayName="MediaServiceAutoTags" ma:internalName="MediaServiceAutoTags"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fals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6c05727-aa75-4e4a-9b5f-8a80a1165891" elementFormDefault="qualified">
    <xsd:import namespace="http://schemas.microsoft.com/office/2006/documentManagement/types"/>
    <xsd:import namespace="http://schemas.microsoft.com/office/infopath/2007/PartnerControls"/>
    <xsd:element name="SharedWithUsers" ma:index="1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MediaServiceKeyPoints xmlns="71af3243-3dd4-4a8d-8c0d-dd76da1f02a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31F3FA0-54BA-4DA9-AB94-A8027D5606E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1af3243-3dd4-4a8d-8c0d-dd76da1f02a5"/>
    <ds:schemaRef ds:uri="16c05727-aa75-4e4a-9b5f-8a80a11658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EB7FF2E-FA45-47F2-B505-75CC0039AAA6}">
  <ds:schemaRefs>
    <ds:schemaRef ds:uri="http://schemas.microsoft.com/office/2006/metadata/properties"/>
    <ds:schemaRef ds:uri="http://purl.org/dc/terms/"/>
    <ds:schemaRef ds:uri="http://schemas.openxmlformats.org/package/2006/metadata/core-properties"/>
    <ds:schemaRef ds:uri="16c05727-aa75-4e4a-9b5f-8a80a1165891"/>
    <ds:schemaRef ds:uri="http://schemas.microsoft.com/office/2006/documentManagement/types"/>
    <ds:schemaRef ds:uri="http://schemas.microsoft.com/office/infopath/2007/PartnerControls"/>
    <ds:schemaRef ds:uri="http://purl.org/dc/elements/1.1/"/>
    <ds:schemaRef ds:uri="71af3243-3dd4-4a8d-8c0d-dd76da1f02a5"/>
    <ds:schemaRef ds:uri="http://www.w3.org/XML/1998/namespace"/>
    <ds:schemaRef ds:uri="http://purl.org/dc/dcmitype/"/>
  </ds:schemaRefs>
</ds:datastoreItem>
</file>

<file path=customXml/itemProps3.xml><?xml version="1.0" encoding="utf-8"?>
<ds:datastoreItem xmlns:ds="http://schemas.openxmlformats.org/officeDocument/2006/customXml" ds:itemID="{07F99D70-97EA-4275-8A50-4DF631355174}">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emplate>TM77986610</Template>
  <Application>Microsoft Excel</Application>
  <DocSecurity>0</DocSecurity>
  <ScaleCrop>false</ScaleCrop>
  <HeadingPairs>
    <vt:vector size="4" baseType="variant">
      <vt:variant>
        <vt:lpstr>Worksheets</vt:lpstr>
      </vt:variant>
      <vt:variant>
        <vt:i4>5</vt:i4>
      </vt:variant>
      <vt:variant>
        <vt:lpstr>Named Ranges</vt:lpstr>
      </vt:variant>
      <vt:variant>
        <vt:i4>3</vt:i4>
      </vt:variant>
    </vt:vector>
  </HeadingPairs>
  <TitlesOfParts>
    <vt:vector size="8" baseType="lpstr">
      <vt:lpstr>Theater Financial Information</vt:lpstr>
      <vt:lpstr>Sheet1</vt:lpstr>
      <vt:lpstr>cal</vt:lpstr>
      <vt:lpstr>Sheet2</vt:lpstr>
      <vt:lpstr>Sheet3</vt:lpstr>
      <vt:lpstr>cal!Print_Area</vt:lpstr>
      <vt:lpstr>'Theater Financial Information'!Print_Area</vt:lpstr>
      <vt:lpstr>'Theater Financial Information'!Print_Titles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2019-02-20T20:36:10Z</dcterms:created>
  <dcterms:modified xsi:type="dcterms:W3CDTF">2026-01-17T16:54:35Z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0x01010079F111ED35F8CC479449609E8A0923A6</vt:lpwstr>
  </property>
</Properties>
</file>