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1F7C88C7-3F07-4DBD-80A3-0D21C5CB0D0D}" xr6:coauthVersionLast="47" xr6:coauthVersionMax="47" xr10:uidLastSave="{00000000-0000-0000-0000-000000000000}"/>
  <bookViews>
    <workbookView xWindow="1875" yWindow="-120" windowWidth="22245" windowHeight="13740" xr2:uid="{00000000-000D-0000-FFFF-FFFF00000000}"/>
  </bookViews>
  <sheets>
    <sheet name=" 2026 FS with Budget" sheetId="4" r:id="rId1"/>
    <sheet name=" 2026 FS YE 6.30.26" sheetId="5" r:id="rId2"/>
    <sheet name="income stmt FYE 6.2026" sheetId="6" r:id="rId3"/>
    <sheet name="Sheet4" sheetId="9" r:id="rId4"/>
    <sheet name="Sheet2" sheetId="7" r:id="rId5"/>
    <sheet name="Sheet3" sheetId="8" r:id="rId6"/>
    <sheet name="Theater  2026 Final budget" sheetId="3" r:id="rId7"/>
    <sheet name="Theater  2025 final budget" sheetId="1" r:id="rId8"/>
  </sheets>
  <definedNames>
    <definedName name="_xlnm.Print_Area" localSheetId="0">' 2026 FS with Budget'!$A$1:$R$101</definedName>
    <definedName name="_xlnm.Print_Area" localSheetId="1">' 2026 FS YE 6.30.26'!$B$1:$R$102</definedName>
    <definedName name="_xlnm.Print_Area" localSheetId="2">'income stmt FYE 6.2026'!$A$1:$H$30</definedName>
    <definedName name="_xlnm.Print_Area" localSheetId="7">'Theater  2025 final budget'!$B$6:$H$101</definedName>
    <definedName name="_xlnm.Print_Area" localSheetId="6">'Theater  2026 Final budget'!$A$4:$J$101</definedName>
    <definedName name="_xlnm.Print_Titles" localSheetId="0">' 2026 FS with Budget'!$1:$4</definedName>
    <definedName name="_xlnm.Print_Titles" localSheetId="1">' 2026 FS YE 6.30.26'!$1:$4</definedName>
    <definedName name="_xlnm.Print_Titles" localSheetId="7">'Theater  2025 final budget'!$1:$4</definedName>
    <definedName name="_xlnm.Print_Titles" localSheetId="6">'Theater  2026 Final budget'!$1:$4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2" i="4" l="1"/>
  <c r="F21" i="6"/>
  <c r="F18" i="6"/>
  <c r="F9" i="6"/>
  <c r="F8" i="6"/>
  <c r="F12" i="6" s="1"/>
  <c r="F27" i="6"/>
  <c r="R76" i="5" l="1"/>
  <c r="Q76" i="5"/>
  <c r="P76" i="5"/>
  <c r="O76" i="5"/>
  <c r="N76" i="5"/>
  <c r="M76" i="5"/>
  <c r="R74" i="5"/>
  <c r="Q74" i="5"/>
  <c r="P74" i="5"/>
  <c r="O74" i="5"/>
  <c r="N74" i="5"/>
  <c r="M74" i="5"/>
  <c r="R95" i="5"/>
  <c r="Q95" i="5"/>
  <c r="P95" i="5"/>
  <c r="O95" i="5"/>
  <c r="N95" i="5"/>
  <c r="M95" i="5"/>
  <c r="R73" i="5"/>
  <c r="P73" i="5"/>
  <c r="N73" i="5"/>
  <c r="Q70" i="5"/>
  <c r="O70" i="5"/>
  <c r="R62" i="5"/>
  <c r="Q62" i="5"/>
  <c r="O62" i="5"/>
  <c r="N62" i="5"/>
  <c r="M62" i="5"/>
  <c r="R57" i="5"/>
  <c r="P49" i="5"/>
  <c r="P62" i="5" s="1"/>
  <c r="R46" i="5"/>
  <c r="Q46" i="5"/>
  <c r="P46" i="5"/>
  <c r="O46" i="5"/>
  <c r="N46" i="5"/>
  <c r="M46" i="5"/>
  <c r="R32" i="5"/>
  <c r="R75" i="5" s="1"/>
  <c r="R97" i="5" s="1"/>
  <c r="Q32" i="5"/>
  <c r="Q75" i="5" s="1"/>
  <c r="Q97" i="5" s="1"/>
  <c r="N32" i="5"/>
  <c r="N97" i="5" s="1"/>
  <c r="M32" i="5"/>
  <c r="M97" i="5" s="1"/>
  <c r="O31" i="5"/>
  <c r="P27" i="5"/>
  <c r="P26" i="5"/>
  <c r="O26" i="5"/>
  <c r="P24" i="5"/>
  <c r="P32" i="5" s="1"/>
  <c r="O23" i="5"/>
  <c r="O32" i="5" s="1"/>
  <c r="O97" i="5" s="1"/>
  <c r="N14" i="5"/>
  <c r="M14" i="5"/>
  <c r="P13" i="5"/>
  <c r="P14" i="5" s="1"/>
  <c r="O12" i="5"/>
  <c r="O14" i="5" s="1"/>
  <c r="R11" i="5"/>
  <c r="R14" i="5" s="1"/>
  <c r="Q11" i="5"/>
  <c r="Q14" i="5" s="1"/>
  <c r="P97" i="5" l="1"/>
  <c r="L96" i="5" l="1"/>
  <c r="K96" i="5"/>
  <c r="J96" i="5"/>
  <c r="I96" i="5"/>
  <c r="H96" i="5"/>
  <c r="G96" i="5"/>
  <c r="D94" i="5"/>
  <c r="D93" i="5"/>
  <c r="D92" i="5"/>
  <c r="D91" i="5"/>
  <c r="D90" i="5"/>
  <c r="D89" i="5"/>
  <c r="D88" i="5"/>
  <c r="D87" i="5"/>
  <c r="D86" i="5"/>
  <c r="D85" i="5"/>
  <c r="D84" i="5"/>
  <c r="D83" i="5"/>
  <c r="D82" i="5"/>
  <c r="D81" i="5"/>
  <c r="D80" i="5"/>
  <c r="D79" i="5"/>
  <c r="Q98" i="5"/>
  <c r="L74" i="5"/>
  <c r="K74" i="5"/>
  <c r="J74" i="5"/>
  <c r="H74" i="5"/>
  <c r="G74" i="5"/>
  <c r="C74" i="5"/>
  <c r="D73" i="5"/>
  <c r="D72" i="5"/>
  <c r="I71" i="5"/>
  <c r="I74" i="5" s="1"/>
  <c r="I76" i="5" s="1"/>
  <c r="I98" i="5" s="1"/>
  <c r="G71" i="5"/>
  <c r="D71" i="5" s="1"/>
  <c r="D70" i="5"/>
  <c r="E70" i="5" s="1"/>
  <c r="D69" i="5"/>
  <c r="D68" i="5"/>
  <c r="E68" i="5" s="1"/>
  <c r="D67" i="5"/>
  <c r="E67" i="5" s="1"/>
  <c r="D66" i="5"/>
  <c r="E66" i="5" s="1"/>
  <c r="D65" i="5"/>
  <c r="E64" i="5"/>
  <c r="L62" i="5"/>
  <c r="K62" i="5"/>
  <c r="J62" i="5"/>
  <c r="I62" i="5"/>
  <c r="H62" i="5"/>
  <c r="G62" i="5"/>
  <c r="E61" i="5"/>
  <c r="E60" i="5"/>
  <c r="D59" i="5"/>
  <c r="E59" i="5" s="1"/>
  <c r="D58" i="5"/>
  <c r="E58" i="5" s="1"/>
  <c r="D57" i="5"/>
  <c r="D55" i="5"/>
  <c r="E55" i="5" s="1"/>
  <c r="D54" i="5"/>
  <c r="E54" i="5" s="1"/>
  <c r="D53" i="5"/>
  <c r="C53" i="5"/>
  <c r="D51" i="5"/>
  <c r="E51" i="5" s="1"/>
  <c r="E50" i="5"/>
  <c r="D50" i="5"/>
  <c r="D49" i="5"/>
  <c r="C49" i="5"/>
  <c r="C62" i="5" s="1"/>
  <c r="R98" i="5"/>
  <c r="L46" i="5"/>
  <c r="K46" i="5"/>
  <c r="J46" i="5"/>
  <c r="J76" i="5" s="1"/>
  <c r="I46" i="5"/>
  <c r="H46" i="5"/>
  <c r="G46" i="5"/>
  <c r="E45" i="5"/>
  <c r="D44" i="5"/>
  <c r="E44" i="5" s="1"/>
  <c r="D43" i="5"/>
  <c r="E43" i="5" s="1"/>
  <c r="D42" i="5"/>
  <c r="E42" i="5" s="1"/>
  <c r="D41" i="5"/>
  <c r="E41" i="5" s="1"/>
  <c r="D40" i="5"/>
  <c r="E40" i="5" s="1"/>
  <c r="D39" i="5"/>
  <c r="E39" i="5" s="1"/>
  <c r="D38" i="5"/>
  <c r="E38" i="5" s="1"/>
  <c r="D37" i="5"/>
  <c r="E37" i="5" s="1"/>
  <c r="D36" i="5"/>
  <c r="E36" i="5" s="1"/>
  <c r="D35" i="5"/>
  <c r="C35" i="5"/>
  <c r="C46" i="5" s="1"/>
  <c r="P98" i="5"/>
  <c r="M98" i="5"/>
  <c r="L32" i="5"/>
  <c r="L76" i="5" s="1"/>
  <c r="L98" i="5" s="1"/>
  <c r="K32" i="5"/>
  <c r="J32" i="5"/>
  <c r="I32" i="5"/>
  <c r="H32" i="5"/>
  <c r="H76" i="5" s="1"/>
  <c r="H98" i="5" s="1"/>
  <c r="G32" i="5"/>
  <c r="D31" i="5"/>
  <c r="E31" i="5" s="1"/>
  <c r="D30" i="5"/>
  <c r="E30" i="5" s="1"/>
  <c r="D29" i="5"/>
  <c r="E29" i="5" s="1"/>
  <c r="D28" i="5"/>
  <c r="E28" i="5" s="1"/>
  <c r="D27" i="5"/>
  <c r="E27" i="5" s="1"/>
  <c r="D26" i="5"/>
  <c r="E26" i="5" s="1"/>
  <c r="D25" i="5"/>
  <c r="E25" i="5" s="1"/>
  <c r="D24" i="5"/>
  <c r="E24" i="5" s="1"/>
  <c r="D23" i="5"/>
  <c r="E23" i="5" s="1"/>
  <c r="D22" i="5"/>
  <c r="E22" i="5" s="1"/>
  <c r="D21" i="5"/>
  <c r="E21" i="5" s="1"/>
  <c r="D20" i="5"/>
  <c r="C20" i="5"/>
  <c r="C32" i="5" s="1"/>
  <c r="C76" i="5" s="1"/>
  <c r="L14" i="5"/>
  <c r="K14" i="5"/>
  <c r="J14" i="5"/>
  <c r="I14" i="5"/>
  <c r="H14" i="5"/>
  <c r="G14" i="5"/>
  <c r="C14" i="5"/>
  <c r="D13" i="5"/>
  <c r="E13" i="5" s="1"/>
  <c r="D12" i="5"/>
  <c r="E12" i="5" s="1"/>
  <c r="D11" i="5"/>
  <c r="E11" i="5" s="1"/>
  <c r="G10" i="5"/>
  <c r="D10" i="5"/>
  <c r="E10" i="5" s="1"/>
  <c r="D9" i="5"/>
  <c r="E9" i="5" s="1"/>
  <c r="D8" i="5"/>
  <c r="D46" i="5" l="1"/>
  <c r="E46" i="5" s="1"/>
  <c r="D32" i="5"/>
  <c r="E32" i="5" s="1"/>
  <c r="D62" i="5"/>
  <c r="E62" i="5" s="1"/>
  <c r="D74" i="5"/>
  <c r="E74" i="5" s="1"/>
  <c r="D96" i="5"/>
  <c r="D14" i="5"/>
  <c r="E53" i="5"/>
  <c r="G76" i="5"/>
  <c r="G98" i="5" s="1"/>
  <c r="K76" i="5"/>
  <c r="K98" i="5" s="1"/>
  <c r="O98" i="5"/>
  <c r="J98" i="5"/>
  <c r="N98" i="5"/>
  <c r="E14" i="5"/>
  <c r="C77" i="5"/>
  <c r="D76" i="5"/>
  <c r="E8" i="5"/>
  <c r="E20" i="5"/>
  <c r="E35" i="5"/>
  <c r="E49" i="5"/>
  <c r="E65" i="5"/>
  <c r="C100" i="5" l="1"/>
  <c r="D77" i="5"/>
  <c r="I71" i="4" l="1"/>
  <c r="H14" i="4"/>
  <c r="I14" i="4"/>
  <c r="D80" i="4" l="1"/>
  <c r="D79" i="4"/>
  <c r="G71" i="4"/>
  <c r="G10" i="4"/>
  <c r="D10" i="4" s="1"/>
  <c r="E10" i="4" s="1"/>
  <c r="R96" i="4"/>
  <c r="Q96" i="4"/>
  <c r="P96" i="4"/>
  <c r="N96" i="4"/>
  <c r="M96" i="4"/>
  <c r="L96" i="4"/>
  <c r="K96" i="4"/>
  <c r="J96" i="4"/>
  <c r="I96" i="4"/>
  <c r="H96" i="4"/>
  <c r="G96" i="4"/>
  <c r="D94" i="4"/>
  <c r="D93" i="4"/>
  <c r="D92" i="4"/>
  <c r="D91" i="4"/>
  <c r="D90" i="4"/>
  <c r="D89" i="4"/>
  <c r="D88" i="4"/>
  <c r="D87" i="4"/>
  <c r="D86" i="4"/>
  <c r="D85" i="4"/>
  <c r="D84" i="4"/>
  <c r="D83" i="4"/>
  <c r="D82" i="4"/>
  <c r="D81" i="4"/>
  <c r="R74" i="4"/>
  <c r="Q74" i="4"/>
  <c r="P74" i="4"/>
  <c r="O74" i="4"/>
  <c r="N74" i="4"/>
  <c r="M74" i="4"/>
  <c r="L74" i="4"/>
  <c r="K74" i="4"/>
  <c r="J74" i="4"/>
  <c r="I74" i="4"/>
  <c r="H74" i="4"/>
  <c r="G74" i="4"/>
  <c r="C74" i="4"/>
  <c r="D73" i="4"/>
  <c r="D72" i="4"/>
  <c r="D71" i="4"/>
  <c r="D70" i="4"/>
  <c r="E70" i="4" s="1"/>
  <c r="D69" i="4"/>
  <c r="D68" i="4"/>
  <c r="E68" i="4" s="1"/>
  <c r="D67" i="4"/>
  <c r="E67" i="4" s="1"/>
  <c r="D66" i="4"/>
  <c r="E66" i="4" s="1"/>
  <c r="D65" i="4"/>
  <c r="E65" i="4" s="1"/>
  <c r="E64" i="4"/>
  <c r="R62" i="4"/>
  <c r="Q62" i="4"/>
  <c r="P62" i="4"/>
  <c r="O62" i="4"/>
  <c r="N62" i="4"/>
  <c r="M62" i="4"/>
  <c r="L62" i="4"/>
  <c r="K62" i="4"/>
  <c r="J62" i="4"/>
  <c r="I62" i="4"/>
  <c r="H62" i="4"/>
  <c r="G62" i="4"/>
  <c r="E61" i="4"/>
  <c r="E60" i="4"/>
  <c r="D59" i="4"/>
  <c r="E59" i="4" s="1"/>
  <c r="D58" i="4"/>
  <c r="E58" i="4" s="1"/>
  <c r="D57" i="4"/>
  <c r="D55" i="4"/>
  <c r="E55" i="4" s="1"/>
  <c r="D54" i="4"/>
  <c r="E54" i="4" s="1"/>
  <c r="D53" i="4"/>
  <c r="E53" i="4" s="1"/>
  <c r="C53" i="4"/>
  <c r="D51" i="4"/>
  <c r="E51" i="4" s="1"/>
  <c r="D50" i="4"/>
  <c r="E50" i="4" s="1"/>
  <c r="D49" i="4"/>
  <c r="C49" i="4"/>
  <c r="C62" i="4" s="1"/>
  <c r="R46" i="4"/>
  <c r="Q46" i="4"/>
  <c r="P46" i="4"/>
  <c r="O46" i="4"/>
  <c r="N46" i="4"/>
  <c r="M46" i="4"/>
  <c r="L46" i="4"/>
  <c r="K46" i="4"/>
  <c r="J46" i="4"/>
  <c r="I46" i="4"/>
  <c r="H46" i="4"/>
  <c r="G46" i="4"/>
  <c r="E45" i="4"/>
  <c r="D44" i="4"/>
  <c r="E44" i="4" s="1"/>
  <c r="D43" i="4"/>
  <c r="E43" i="4" s="1"/>
  <c r="D42" i="4"/>
  <c r="E42" i="4" s="1"/>
  <c r="D41" i="4"/>
  <c r="E41" i="4" s="1"/>
  <c r="D40" i="4"/>
  <c r="E40" i="4" s="1"/>
  <c r="D39" i="4"/>
  <c r="E39" i="4" s="1"/>
  <c r="D38" i="4"/>
  <c r="E38" i="4" s="1"/>
  <c r="D37" i="4"/>
  <c r="E37" i="4" s="1"/>
  <c r="D36" i="4"/>
  <c r="E36" i="4" s="1"/>
  <c r="D35" i="4"/>
  <c r="C35" i="4"/>
  <c r="C46" i="4" s="1"/>
  <c r="R32" i="4"/>
  <c r="Q32" i="4"/>
  <c r="Q76" i="4" s="1"/>
  <c r="Q98" i="4" s="1"/>
  <c r="P32" i="4"/>
  <c r="P76" i="4" s="1"/>
  <c r="P98" i="4" s="1"/>
  <c r="O32" i="4"/>
  <c r="N32" i="4"/>
  <c r="M32" i="4"/>
  <c r="M76" i="4" s="1"/>
  <c r="M98" i="4" s="1"/>
  <c r="L32" i="4"/>
  <c r="K32" i="4"/>
  <c r="J32" i="4"/>
  <c r="I32" i="4"/>
  <c r="I76" i="4" s="1"/>
  <c r="I98" i="4" s="1"/>
  <c r="H32" i="4"/>
  <c r="G32" i="4"/>
  <c r="D31" i="4"/>
  <c r="E31" i="4" s="1"/>
  <c r="D30" i="4"/>
  <c r="E30" i="4" s="1"/>
  <c r="E29" i="4"/>
  <c r="D29" i="4"/>
  <c r="D28" i="4"/>
  <c r="E28" i="4" s="1"/>
  <c r="E27" i="4"/>
  <c r="D27" i="4"/>
  <c r="D26" i="4"/>
  <c r="E26" i="4" s="1"/>
  <c r="D25" i="4"/>
  <c r="E25" i="4" s="1"/>
  <c r="D24" i="4"/>
  <c r="E24" i="4" s="1"/>
  <c r="D23" i="4"/>
  <c r="E23" i="4" s="1"/>
  <c r="D22" i="4"/>
  <c r="E22" i="4" s="1"/>
  <c r="D21" i="4"/>
  <c r="E21" i="4" s="1"/>
  <c r="D20" i="4"/>
  <c r="C20" i="4"/>
  <c r="C32" i="4" s="1"/>
  <c r="C76" i="4" s="1"/>
  <c r="R14" i="4"/>
  <c r="Q14" i="4"/>
  <c r="P14" i="4"/>
  <c r="O14" i="4"/>
  <c r="N14" i="4"/>
  <c r="M14" i="4"/>
  <c r="L14" i="4"/>
  <c r="K14" i="4"/>
  <c r="J14" i="4"/>
  <c r="G14" i="4"/>
  <c r="C14" i="4"/>
  <c r="C77" i="4" s="1"/>
  <c r="D13" i="4"/>
  <c r="E13" i="4" s="1"/>
  <c r="D12" i="4"/>
  <c r="E12" i="4" s="1"/>
  <c r="D11" i="4"/>
  <c r="E11" i="4" s="1"/>
  <c r="D9" i="4"/>
  <c r="E9" i="4" s="1"/>
  <c r="D8" i="4"/>
  <c r="C53" i="3"/>
  <c r="C49" i="3"/>
  <c r="C53" i="1"/>
  <c r="L76" i="4" l="1"/>
  <c r="L98" i="4" s="1"/>
  <c r="N76" i="4"/>
  <c r="N98" i="4" s="1"/>
  <c r="R76" i="4"/>
  <c r="R98" i="4" s="1"/>
  <c r="K76" i="4"/>
  <c r="K98" i="4" s="1"/>
  <c r="O76" i="4"/>
  <c r="O98" i="4" s="1"/>
  <c r="J76" i="4"/>
  <c r="J98" i="4" s="1"/>
  <c r="D32" i="4"/>
  <c r="E32" i="4" s="1"/>
  <c r="D62" i="4"/>
  <c r="E62" i="4" s="1"/>
  <c r="H76" i="4"/>
  <c r="H98" i="4" s="1"/>
  <c r="D96" i="4"/>
  <c r="D46" i="4"/>
  <c r="E46" i="4" s="1"/>
  <c r="G76" i="4"/>
  <c r="G98" i="4" s="1"/>
  <c r="D14" i="4"/>
  <c r="E14" i="4" s="1"/>
  <c r="D74" i="4"/>
  <c r="E74" i="4" s="1"/>
  <c r="E8" i="4"/>
  <c r="E20" i="4"/>
  <c r="E35" i="4"/>
  <c r="E49" i="4"/>
  <c r="E64" i="3"/>
  <c r="D69" i="3"/>
  <c r="R96" i="3"/>
  <c r="Q96" i="3"/>
  <c r="P96" i="3"/>
  <c r="N96" i="3"/>
  <c r="M96" i="3"/>
  <c r="L96" i="3"/>
  <c r="K96" i="3"/>
  <c r="J96" i="3"/>
  <c r="I96" i="3"/>
  <c r="H96" i="3"/>
  <c r="G96" i="3"/>
  <c r="D94" i="3"/>
  <c r="D93" i="3"/>
  <c r="D92" i="3"/>
  <c r="D91" i="3"/>
  <c r="D90" i="3"/>
  <c r="D89" i="3"/>
  <c r="D88" i="3"/>
  <c r="D87" i="3"/>
  <c r="D86" i="3"/>
  <c r="D85" i="3"/>
  <c r="D84" i="3"/>
  <c r="D83" i="3"/>
  <c r="D82" i="3"/>
  <c r="D81" i="3"/>
  <c r="D80" i="3"/>
  <c r="D79" i="3"/>
  <c r="R74" i="3"/>
  <c r="Q74" i="3"/>
  <c r="P74" i="3"/>
  <c r="O74" i="3"/>
  <c r="N74" i="3"/>
  <c r="M74" i="3"/>
  <c r="L74" i="3"/>
  <c r="K74" i="3"/>
  <c r="J74" i="3"/>
  <c r="I74" i="3"/>
  <c r="H74" i="3"/>
  <c r="G74" i="3"/>
  <c r="C74" i="3"/>
  <c r="D73" i="3"/>
  <c r="D72" i="3"/>
  <c r="D71" i="3"/>
  <c r="D70" i="3"/>
  <c r="E70" i="3" s="1"/>
  <c r="D68" i="3"/>
  <c r="E68" i="3" s="1"/>
  <c r="D67" i="3"/>
  <c r="E67" i="3" s="1"/>
  <c r="D66" i="3"/>
  <c r="E66" i="3" s="1"/>
  <c r="D65" i="3"/>
  <c r="E65" i="3" s="1"/>
  <c r="R62" i="3"/>
  <c r="Q62" i="3"/>
  <c r="P62" i="3"/>
  <c r="O62" i="3"/>
  <c r="N62" i="3"/>
  <c r="M62" i="3"/>
  <c r="L62" i="3"/>
  <c r="K62" i="3"/>
  <c r="J62" i="3"/>
  <c r="I62" i="3"/>
  <c r="H62" i="3"/>
  <c r="G62" i="3"/>
  <c r="C62" i="3"/>
  <c r="E61" i="3"/>
  <c r="E60" i="3"/>
  <c r="D59" i="3"/>
  <c r="E59" i="3" s="1"/>
  <c r="D58" i="3"/>
  <c r="E58" i="3" s="1"/>
  <c r="D57" i="3"/>
  <c r="D55" i="3"/>
  <c r="E55" i="3" s="1"/>
  <c r="D54" i="3"/>
  <c r="E54" i="3" s="1"/>
  <c r="D53" i="3"/>
  <c r="E53" i="3" s="1"/>
  <c r="D51" i="3"/>
  <c r="E51" i="3" s="1"/>
  <c r="D50" i="3"/>
  <c r="E50" i="3" s="1"/>
  <c r="D49" i="3"/>
  <c r="R46" i="3"/>
  <c r="Q46" i="3"/>
  <c r="P46" i="3"/>
  <c r="O46" i="3"/>
  <c r="N46" i="3"/>
  <c r="M46" i="3"/>
  <c r="L46" i="3"/>
  <c r="K46" i="3"/>
  <c r="J46" i="3"/>
  <c r="I46" i="3"/>
  <c r="H46" i="3"/>
  <c r="G46" i="3"/>
  <c r="E45" i="3"/>
  <c r="D44" i="3"/>
  <c r="E44" i="3" s="1"/>
  <c r="D43" i="3"/>
  <c r="E43" i="3" s="1"/>
  <c r="D42" i="3"/>
  <c r="E42" i="3" s="1"/>
  <c r="D41" i="3"/>
  <c r="E41" i="3" s="1"/>
  <c r="D40" i="3"/>
  <c r="E40" i="3" s="1"/>
  <c r="D39" i="3"/>
  <c r="E39" i="3" s="1"/>
  <c r="D38" i="3"/>
  <c r="E38" i="3" s="1"/>
  <c r="D37" i="3"/>
  <c r="E37" i="3" s="1"/>
  <c r="D36" i="3"/>
  <c r="E36" i="3" s="1"/>
  <c r="D35" i="3"/>
  <c r="C35" i="3"/>
  <c r="C46" i="3" s="1"/>
  <c r="R32" i="3"/>
  <c r="Q32" i="3"/>
  <c r="P32" i="3"/>
  <c r="O32" i="3"/>
  <c r="O76" i="3" s="1"/>
  <c r="O98" i="3" s="1"/>
  <c r="N32" i="3"/>
  <c r="N76" i="3" s="1"/>
  <c r="N98" i="3" s="1"/>
  <c r="M32" i="3"/>
  <c r="L32" i="3"/>
  <c r="L76" i="3" s="1"/>
  <c r="L98" i="3" s="1"/>
  <c r="K32" i="3"/>
  <c r="K76" i="3" s="1"/>
  <c r="K98" i="3" s="1"/>
  <c r="J32" i="3"/>
  <c r="J76" i="3" s="1"/>
  <c r="J98" i="3" s="1"/>
  <c r="I32" i="3"/>
  <c r="H32" i="3"/>
  <c r="H76" i="3" s="1"/>
  <c r="H98" i="3" s="1"/>
  <c r="G32" i="3"/>
  <c r="D31" i="3"/>
  <c r="E31" i="3" s="1"/>
  <c r="D30" i="3"/>
  <c r="E30" i="3" s="1"/>
  <c r="D29" i="3"/>
  <c r="E29" i="3" s="1"/>
  <c r="D28" i="3"/>
  <c r="E28" i="3" s="1"/>
  <c r="D27" i="3"/>
  <c r="E27" i="3" s="1"/>
  <c r="D26" i="3"/>
  <c r="E26" i="3" s="1"/>
  <c r="D25" i="3"/>
  <c r="E25" i="3" s="1"/>
  <c r="D24" i="3"/>
  <c r="E24" i="3" s="1"/>
  <c r="D23" i="3"/>
  <c r="E23" i="3" s="1"/>
  <c r="D22" i="3"/>
  <c r="E22" i="3" s="1"/>
  <c r="D21" i="3"/>
  <c r="E21" i="3" s="1"/>
  <c r="D20" i="3"/>
  <c r="C20" i="3"/>
  <c r="C32" i="3" s="1"/>
  <c r="R14" i="3"/>
  <c r="Q14" i="3"/>
  <c r="P14" i="3"/>
  <c r="O14" i="3"/>
  <c r="N14" i="3"/>
  <c r="M14" i="3"/>
  <c r="L14" i="3"/>
  <c r="K14" i="3"/>
  <c r="J14" i="3"/>
  <c r="I14" i="3"/>
  <c r="H14" i="3"/>
  <c r="G14" i="3"/>
  <c r="C14" i="3"/>
  <c r="D13" i="3"/>
  <c r="E13" i="3" s="1"/>
  <c r="D12" i="3"/>
  <c r="E12" i="3" s="1"/>
  <c r="D11" i="3"/>
  <c r="E11" i="3" s="1"/>
  <c r="D10" i="3"/>
  <c r="E10" i="3" s="1"/>
  <c r="D9" i="3"/>
  <c r="E9" i="3" s="1"/>
  <c r="D8" i="3"/>
  <c r="C35" i="1"/>
  <c r="C20" i="1"/>
  <c r="D14" i="3" l="1"/>
  <c r="D32" i="3"/>
  <c r="E32" i="3" s="1"/>
  <c r="D76" i="4"/>
  <c r="C100" i="4" s="1"/>
  <c r="R76" i="3"/>
  <c r="R98" i="3" s="1"/>
  <c r="G76" i="3"/>
  <c r="C76" i="3"/>
  <c r="C77" i="3" s="1"/>
  <c r="D96" i="3"/>
  <c r="P76" i="3"/>
  <c r="P98" i="3" s="1"/>
  <c r="D46" i="3"/>
  <c r="E46" i="3" s="1"/>
  <c r="D62" i="3"/>
  <c r="E62" i="3" s="1"/>
  <c r="I76" i="3"/>
  <c r="I98" i="3" s="1"/>
  <c r="M76" i="3"/>
  <c r="M98" i="3" s="1"/>
  <c r="Q76" i="3"/>
  <c r="Q98" i="3" s="1"/>
  <c r="E49" i="3"/>
  <c r="G98" i="3"/>
  <c r="E14" i="3"/>
  <c r="E8" i="3"/>
  <c r="D74" i="3"/>
  <c r="E74" i="3" s="1"/>
  <c r="E20" i="3"/>
  <c r="E35" i="3"/>
  <c r="D8" i="1"/>
  <c r="D20" i="1"/>
  <c r="D77" i="4" l="1"/>
  <c r="D76" i="3"/>
  <c r="D72" i="1"/>
  <c r="D71" i="1"/>
  <c r="D70" i="1"/>
  <c r="D77" i="3" l="1"/>
  <c r="C100" i="3"/>
  <c r="D12" i="1"/>
  <c r="E12" i="1" s="1"/>
  <c r="D13" i="1"/>
  <c r="E13" i="1" s="1"/>
  <c r="D10" i="1"/>
  <c r="C73" i="1"/>
  <c r="I73" i="1"/>
  <c r="D69" i="1"/>
  <c r="E69" i="1" s="1"/>
  <c r="D68" i="1"/>
  <c r="E68" i="1" s="1"/>
  <c r="E60" i="1" l="1"/>
  <c r="E61" i="1"/>
  <c r="R73" i="1"/>
  <c r="Q73" i="1"/>
  <c r="P73" i="1"/>
  <c r="O73" i="1"/>
  <c r="N73" i="1"/>
  <c r="M73" i="1"/>
  <c r="L73" i="1"/>
  <c r="K73" i="1"/>
  <c r="J73" i="1"/>
  <c r="H73" i="1"/>
  <c r="G73" i="1"/>
  <c r="D67" i="1"/>
  <c r="E67" i="1" s="1"/>
  <c r="D66" i="1"/>
  <c r="E66" i="1" s="1"/>
  <c r="D65" i="1"/>
  <c r="E65" i="1" s="1"/>
  <c r="D78" i="1"/>
  <c r="D79" i="1"/>
  <c r="D80" i="1"/>
  <c r="D81" i="1"/>
  <c r="D82" i="1"/>
  <c r="D83" i="1"/>
  <c r="D84" i="1"/>
  <c r="D85" i="1"/>
  <c r="D73" i="1" l="1"/>
  <c r="E73" i="1" s="1"/>
  <c r="D57" i="1" l="1"/>
  <c r="D55" i="1"/>
  <c r="E55" i="1" s="1"/>
  <c r="D54" i="1"/>
  <c r="E54" i="1" s="1"/>
  <c r="D53" i="1"/>
  <c r="E53" i="1" s="1"/>
  <c r="R62" i="1"/>
  <c r="Q62" i="1"/>
  <c r="P62" i="1"/>
  <c r="O62" i="1"/>
  <c r="N62" i="1"/>
  <c r="M62" i="1"/>
  <c r="L62" i="1"/>
  <c r="K62" i="1"/>
  <c r="J62" i="1"/>
  <c r="I62" i="1"/>
  <c r="H62" i="1"/>
  <c r="G62" i="1"/>
  <c r="C62" i="1"/>
  <c r="D59" i="1"/>
  <c r="E59" i="1" s="1"/>
  <c r="D58" i="1"/>
  <c r="E58" i="1" s="1"/>
  <c r="D51" i="1"/>
  <c r="E51" i="1" s="1"/>
  <c r="D50" i="1"/>
  <c r="E50" i="1" s="1"/>
  <c r="D49" i="1"/>
  <c r="E49" i="1" s="1"/>
  <c r="R46" i="1"/>
  <c r="Q46" i="1"/>
  <c r="P46" i="1"/>
  <c r="O46" i="1"/>
  <c r="N46" i="1"/>
  <c r="M46" i="1"/>
  <c r="L46" i="1"/>
  <c r="K46" i="1"/>
  <c r="J46" i="1"/>
  <c r="I46" i="1"/>
  <c r="H46" i="1"/>
  <c r="G46" i="1"/>
  <c r="C46" i="1"/>
  <c r="E45" i="1"/>
  <c r="D44" i="1"/>
  <c r="E44" i="1" s="1"/>
  <c r="D43" i="1"/>
  <c r="E43" i="1" s="1"/>
  <c r="D42" i="1"/>
  <c r="E42" i="1" s="1"/>
  <c r="D41" i="1"/>
  <c r="E41" i="1" s="1"/>
  <c r="D40" i="1"/>
  <c r="E40" i="1" s="1"/>
  <c r="D39" i="1"/>
  <c r="E39" i="1" s="1"/>
  <c r="D38" i="1"/>
  <c r="E38" i="1" s="1"/>
  <c r="D37" i="1"/>
  <c r="E37" i="1" s="1"/>
  <c r="D36" i="1"/>
  <c r="E36" i="1" s="1"/>
  <c r="D35" i="1"/>
  <c r="D22" i="1"/>
  <c r="E22" i="1" s="1"/>
  <c r="D62" i="1" l="1"/>
  <c r="E62" i="1" s="1"/>
  <c r="D46" i="1"/>
  <c r="E35" i="1"/>
  <c r="E46" i="1" l="1"/>
  <c r="D31" i="1" l="1"/>
  <c r="E31" i="1" s="1"/>
  <c r="D9" i="1"/>
  <c r="E9" i="1" s="1"/>
  <c r="R95" i="1"/>
  <c r="Q95" i="1"/>
  <c r="P95" i="1"/>
  <c r="N95" i="1"/>
  <c r="M95" i="1"/>
  <c r="L95" i="1"/>
  <c r="K95" i="1"/>
  <c r="J95" i="1"/>
  <c r="I95" i="1"/>
  <c r="H95" i="1"/>
  <c r="G95" i="1"/>
  <c r="D93" i="1" l="1"/>
  <c r="D92" i="1"/>
  <c r="D91" i="1"/>
  <c r="D90" i="1"/>
  <c r="D89" i="1"/>
  <c r="D88" i="1"/>
  <c r="D87" i="1"/>
  <c r="D86" i="1"/>
  <c r="D25" i="1"/>
  <c r="E25" i="1" s="1"/>
  <c r="C14" i="1"/>
  <c r="D95" i="1" l="1"/>
  <c r="D30" i="1"/>
  <c r="E30" i="1" s="1"/>
  <c r="D11" i="1"/>
  <c r="E11" i="1" s="1"/>
  <c r="D29" i="1"/>
  <c r="E29" i="1" s="1"/>
  <c r="D28" i="1"/>
  <c r="E28" i="1" s="1"/>
  <c r="D27" i="1"/>
  <c r="E27" i="1" s="1"/>
  <c r="D26" i="1"/>
  <c r="E26" i="1" s="1"/>
  <c r="D24" i="1"/>
  <c r="E24" i="1" s="1"/>
  <c r="D23" i="1"/>
  <c r="E23" i="1" s="1"/>
  <c r="D21" i="1"/>
  <c r="E21" i="1" s="1"/>
  <c r="E20" i="1"/>
  <c r="E10" i="1"/>
  <c r="R32" i="1"/>
  <c r="R75" i="1" s="1"/>
  <c r="R14" i="1"/>
  <c r="Q32" i="1"/>
  <c r="Q75" i="1" s="1"/>
  <c r="Q14" i="1"/>
  <c r="P32" i="1"/>
  <c r="P75" i="1" s="1"/>
  <c r="P14" i="1"/>
  <c r="O32" i="1"/>
  <c r="O75" i="1" s="1"/>
  <c r="O14" i="1"/>
  <c r="N32" i="1"/>
  <c r="N75" i="1" s="1"/>
  <c r="N14" i="1"/>
  <c r="M32" i="1"/>
  <c r="M75" i="1" s="1"/>
  <c r="M14" i="1"/>
  <c r="L32" i="1"/>
  <c r="L75" i="1" s="1"/>
  <c r="L14" i="1"/>
  <c r="K32" i="1"/>
  <c r="K75" i="1" s="1"/>
  <c r="K14" i="1"/>
  <c r="J32" i="1"/>
  <c r="J75" i="1" s="1"/>
  <c r="J14" i="1"/>
  <c r="I32" i="1"/>
  <c r="I75" i="1" s="1"/>
  <c r="I14" i="1"/>
  <c r="H32" i="1"/>
  <c r="H75" i="1" s="1"/>
  <c r="H14" i="1"/>
  <c r="G32" i="1"/>
  <c r="G75" i="1" s="1"/>
  <c r="G14" i="1"/>
  <c r="E8" i="1"/>
  <c r="C32" i="1"/>
  <c r="C75" i="1" s="1"/>
  <c r="C76" i="1" s="1"/>
  <c r="H97" i="1" l="1"/>
  <c r="I97" i="1"/>
  <c r="J97" i="1"/>
  <c r="K97" i="1"/>
  <c r="L97" i="1"/>
  <c r="M97" i="1"/>
  <c r="N97" i="1"/>
  <c r="O97" i="1"/>
  <c r="P97" i="1"/>
  <c r="Q97" i="1"/>
  <c r="R97" i="1"/>
  <c r="G97" i="1"/>
  <c r="D14" i="1"/>
  <c r="D32" i="1"/>
  <c r="E32" i="1" s="1"/>
  <c r="E14" i="1" l="1"/>
  <c r="D75" i="1"/>
  <c r="C99" i="1" s="1"/>
  <c r="D7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72" authorId="0" shapeId="0" xr:uid="{37C382BD-7CF1-47A1-B0D9-E1312EAF19F3}">
      <text>
        <r>
          <rPr>
            <b/>
            <sz val="9"/>
            <color indexed="81"/>
            <rFont val="Tahoma"/>
            <family val="2"/>
          </rPr>
          <t>Author:</t>
        </r>
        <r>
          <rPr>
            <sz val="9"/>
            <color indexed="81"/>
            <rFont val="Tahoma"/>
            <family val="2"/>
          </rPr>
          <t xml:space="preserve">
name tags, supplies for meeting
</t>
        </r>
      </text>
    </comment>
    <comment ref="O72" authorId="0" shapeId="0" xr:uid="{A80EAB9B-DCA5-42F4-A878-B0FFAC271F5C}">
      <text>
        <r>
          <rPr>
            <b/>
            <sz val="9"/>
            <color indexed="81"/>
            <rFont val="Tahoma"/>
            <family val="2"/>
          </rPr>
          <t>Author:</t>
        </r>
        <r>
          <rPr>
            <sz val="9"/>
            <color indexed="81"/>
            <rFont val="Tahoma"/>
            <family val="2"/>
          </rPr>
          <t xml:space="preserve">
storage bins closets
</t>
        </r>
      </text>
    </comment>
  </commentList>
</comments>
</file>

<file path=xl/sharedStrings.xml><?xml version="1.0" encoding="utf-8"?>
<sst xmlns="http://schemas.openxmlformats.org/spreadsheetml/2006/main" count="407" uniqueCount="144">
  <si>
    <t>Budget</t>
  </si>
  <si>
    <t>Other expenses (specify)</t>
  </si>
  <si>
    <t xml:space="preserve"> </t>
  </si>
  <si>
    <t>% Change from 
Budget</t>
  </si>
  <si>
    <t>Expenses</t>
  </si>
  <si>
    <t>M - Licensing</t>
  </si>
  <si>
    <t>M - Music Licensing</t>
  </si>
  <si>
    <t>M - Scripts</t>
  </si>
  <si>
    <t>M - Advertising</t>
  </si>
  <si>
    <t>M - Programs</t>
  </si>
  <si>
    <t>NM - HOA Mandatory 25% Ticket Sales</t>
  </si>
  <si>
    <t>NM - Licensing</t>
  </si>
  <si>
    <t>NM - Scripts</t>
  </si>
  <si>
    <t>NM - Stage Sets / Props</t>
  </si>
  <si>
    <t>NM - Advertising</t>
  </si>
  <si>
    <t>NM - Programs</t>
  </si>
  <si>
    <t>Cast (C) and Holiday (H) Parties</t>
  </si>
  <si>
    <t>NM-C Entertainment</t>
  </si>
  <si>
    <t>NM-C Decorations</t>
  </si>
  <si>
    <t>Offic/Misc Expenses</t>
  </si>
  <si>
    <t>Greeting Cards (birthday, illness, etc)</t>
  </si>
  <si>
    <t>Postage</t>
  </si>
  <si>
    <t>February</t>
  </si>
  <si>
    <t>March</t>
  </si>
  <si>
    <t>April</t>
  </si>
  <si>
    <t>May</t>
  </si>
  <si>
    <t>June</t>
  </si>
  <si>
    <t>July</t>
  </si>
  <si>
    <t>August</t>
  </si>
  <si>
    <t>September</t>
  </si>
  <si>
    <t>October</t>
  </si>
  <si>
    <t>November</t>
  </si>
  <si>
    <t>December</t>
  </si>
  <si>
    <t>Actual</t>
  </si>
  <si>
    <t>Total Office/Misc Expenses</t>
  </si>
  <si>
    <t>Total Cast and Holiday Parties</t>
  </si>
  <si>
    <t>Total Income</t>
  </si>
  <si>
    <t>NM - Other - Director Gift</t>
  </si>
  <si>
    <t>660-15</t>
  </si>
  <si>
    <t>Website</t>
  </si>
  <si>
    <t>Non-musical (NM) Expenses</t>
  </si>
  <si>
    <t>Total Non-musical Expenses</t>
  </si>
  <si>
    <t>(Over)/Under Budget no prepaids</t>
  </si>
  <si>
    <t>Membership Dues (#60)</t>
  </si>
  <si>
    <t>Raffle Income (12 x $40)</t>
  </si>
  <si>
    <t>Musical (M) Expenses</t>
  </si>
  <si>
    <t>M - HOA Mandatory 25% Ticket Sales</t>
  </si>
  <si>
    <t>M - Stage Sets / Props</t>
  </si>
  <si>
    <t>Total Musical Expenses</t>
  </si>
  <si>
    <t>Licensing</t>
  </si>
  <si>
    <t>Music Licensing</t>
  </si>
  <si>
    <t>Scripts</t>
  </si>
  <si>
    <t>Script Printing Fees</t>
  </si>
  <si>
    <t>Director Fee</t>
  </si>
  <si>
    <t>Music Director Fee</t>
  </si>
  <si>
    <t>Choreographer Fee</t>
  </si>
  <si>
    <t>Musician/Tracks Fees</t>
  </si>
  <si>
    <t>Theater Technician Fees</t>
  </si>
  <si>
    <t>Stage Sets/Props</t>
  </si>
  <si>
    <t>Costumes/Make-up</t>
  </si>
  <si>
    <t>Advertising</t>
  </si>
  <si>
    <t>Programs</t>
  </si>
  <si>
    <t>Videographer</t>
  </si>
  <si>
    <t>Director(s) Gift</t>
  </si>
  <si>
    <t>Stage Manager</t>
  </si>
  <si>
    <t>M-C Decorations</t>
  </si>
  <si>
    <t>M-C Entertainment</t>
  </si>
  <si>
    <t>NM - Director Fee</t>
  </si>
  <si>
    <t>M - Music Director</t>
  </si>
  <si>
    <t>M - Director/Choreographer Fee</t>
  </si>
  <si>
    <t>M - Directors Gift (2 x $100)</t>
  </si>
  <si>
    <t>M - Videographer</t>
  </si>
  <si>
    <t>H - Food Costs (50 people @ $30)</t>
  </si>
  <si>
    <t>Office Supplies (paper, ink, etc.)</t>
  </si>
  <si>
    <t>Membership Dues - Club Paid</t>
  </si>
  <si>
    <t>NM - Postage for Scripts</t>
  </si>
  <si>
    <t>Income / Other Credits</t>
  </si>
  <si>
    <t>Prepaids Feb 2026  Prod</t>
  </si>
  <si>
    <t>Total Expenses for 2025 with carryover from 2024</t>
  </si>
  <si>
    <t>Program Advertising</t>
  </si>
  <si>
    <t>Guest meals (actual)</t>
  </si>
  <si>
    <t>M - Postage for Scripts</t>
  </si>
  <si>
    <t>Club Advertising for New Members</t>
  </si>
  <si>
    <t>Misc Expenses - Detailed below</t>
  </si>
  <si>
    <t>Members Committee for Gen Meetings</t>
  </si>
  <si>
    <t>Total 2025 Expenses and 2025 Prepaids paid in 2024</t>
  </si>
  <si>
    <t>Total 2026 Prepaids</t>
  </si>
  <si>
    <t>Ticket Non-musical 85% seats - 2 nts.</t>
  </si>
  <si>
    <t>H - Decorations</t>
  </si>
  <si>
    <t>H - Entertainment</t>
  </si>
  <si>
    <r>
      <t xml:space="preserve">January (includes </t>
    </r>
    <r>
      <rPr>
        <b/>
        <sz val="9"/>
        <color theme="0"/>
        <rFont val="Franklin Gothic Book"/>
        <family val="2"/>
        <scheme val="minor"/>
      </rPr>
      <t>prepaids</t>
    </r>
    <r>
      <rPr>
        <sz val="9"/>
        <color theme="0"/>
        <rFont val="Franklin Gothic Book"/>
        <family val="2"/>
        <scheme val="minor"/>
      </rPr>
      <t xml:space="preserve"> from previous year)</t>
    </r>
  </si>
  <si>
    <t xml:space="preserve"> 2026 web site</t>
  </si>
  <si>
    <t xml:space="preserve">Net income (loss) </t>
  </si>
  <si>
    <t>NM-Other videographer</t>
  </si>
  <si>
    <t>Raffle Income (12 x $45)</t>
  </si>
  <si>
    <t>M-C Food Costs (50 people @ $55)</t>
  </si>
  <si>
    <t>NM-C Food Costs (25 people @ $55</t>
  </si>
  <si>
    <t>Ticket Sales Musical 85% seats - 2 nts.</t>
  </si>
  <si>
    <t>NM 2026</t>
  </si>
  <si>
    <t>NM - HOA  25% Ticket Sales</t>
  </si>
  <si>
    <t>Musical-Cast Decorations</t>
  </si>
  <si>
    <t>NM-Cast Decorations</t>
  </si>
  <si>
    <t>NM-Cast Entertainment</t>
  </si>
  <si>
    <t>Holiday - Food  (50 @ $30)</t>
  </si>
  <si>
    <t>Holiday - Decorations</t>
  </si>
  <si>
    <t>H oliday- Entertainment</t>
  </si>
  <si>
    <t>Musical - Scripts</t>
  </si>
  <si>
    <t>Musical - HOA 25% Ticket Sales</t>
  </si>
  <si>
    <t>Non Musical - Licensing</t>
  </si>
  <si>
    <t>Non Musical - Scripts</t>
  </si>
  <si>
    <t>Non Musical-Cast Food (25  @$55)</t>
  </si>
  <si>
    <t>Musical -Cast Food  (50  @ $55)</t>
  </si>
  <si>
    <t>Ticket Sales Musical 85% -2nts.</t>
  </si>
  <si>
    <t xml:space="preserve"> Cards (birthday, illness, etc)</t>
  </si>
  <si>
    <t xml:space="preserve"> Advertising for New Members</t>
  </si>
  <si>
    <t>Misc Expenses for Gen Meetings</t>
  </si>
  <si>
    <t>Tickets Non-musical 85%  - 2 nts.</t>
  </si>
  <si>
    <t>Membership Dues ($65)</t>
  </si>
  <si>
    <t>Stage Equip - Headsets</t>
  </si>
  <si>
    <t>Total Expenses for 2026 with carryover from 2025</t>
  </si>
  <si>
    <t>Total Expenses for 2026+ 1043.16 carryover from 2025</t>
  </si>
  <si>
    <r>
      <t>January (includes</t>
    </r>
    <r>
      <rPr>
        <b/>
        <sz val="9"/>
        <color theme="0"/>
        <rFont val="Franklin Gothic Book"/>
        <family val="2"/>
        <scheme val="minor"/>
      </rPr>
      <t xml:space="preserve"> prepaids</t>
    </r>
    <r>
      <rPr>
        <sz val="9"/>
        <color theme="0"/>
        <rFont val="Franklin Gothic Book"/>
        <family val="2"/>
        <scheme val="minor"/>
      </rPr>
      <t xml:space="preserve"> from previous year)</t>
    </r>
  </si>
  <si>
    <t>Prepaids 2027 Prod</t>
  </si>
  <si>
    <t>Total 2027 Prepaids</t>
  </si>
  <si>
    <t>Total 2026 Expenses and 2027Prepaids paid in 2026</t>
  </si>
  <si>
    <t>THEATRE CLUB INCOME AND EXPENSE</t>
  </si>
  <si>
    <t>INCOME</t>
  </si>
  <si>
    <t>DUES</t>
  </si>
  <si>
    <t>$</t>
  </si>
  <si>
    <t>TICKET SALES</t>
  </si>
  <si>
    <t>FUNDS COLLECTED FOR EVENTS</t>
  </si>
  <si>
    <t>RAFFLE</t>
  </si>
  <si>
    <t>TOTAL INCOME</t>
  </si>
  <si>
    <t>EXPENSES</t>
  </si>
  <si>
    <t>DIRECTORS, MUSICIANS,</t>
  </si>
  <si>
    <t>CHOREOGRAPHERS, FOR PLAYS</t>
  </si>
  <si>
    <t>PRODUCTION COSTS,  PROPS  ETC</t>
  </si>
  <si>
    <t xml:space="preserve">OFFICE SUPPLIES, MBR MEETINGS, </t>
  </si>
  <si>
    <t>POSTAGE</t>
  </si>
  <si>
    <t>TOTAL EXPENSES</t>
  </si>
  <si>
    <t>FISCAL YEAR ENDING JUNE 30. 2026</t>
  </si>
  <si>
    <t>STAGE EQUIPMENT</t>
  </si>
  <si>
    <t>HOLIDAY /CAST PARTIES</t>
  </si>
  <si>
    <t>Program Advertising / Donations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</si>
</sst>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
  </numFmts>
  <fonts count="19" x14ac:knownFonts="1">
    <font>
      <sz val="11"/>
      <color theme="1"/>
      <name val="Franklin Gothic Book"/>
      <family val="2"/>
      <scheme val="minor"/>
    </font>
    <font>
      <sz val="10"/>
      <color theme="1"/>
      <name val="Franklin Gothic Book"/>
      <family val="2"/>
      <scheme val="minor"/>
    </font>
    <font>
      <sz val="10"/>
      <color theme="0"/>
      <name val="Franklin Gothic Book"/>
      <family val="2"/>
      <scheme val="minor"/>
    </font>
    <font>
      <sz val="9"/>
      <color theme="0"/>
      <name val="Franklin Gothic Book"/>
      <family val="2"/>
      <scheme val="minor"/>
    </font>
    <font>
      <sz val="9"/>
      <color theme="1"/>
      <name val="Franklin Gothic Book"/>
      <family val="2"/>
      <scheme val="minor"/>
    </font>
    <font>
      <sz val="12"/>
      <color theme="1"/>
      <name val="Franklin Gothic Book"/>
      <family val="2"/>
      <scheme val="minor"/>
    </font>
    <font>
      <sz val="9"/>
      <color theme="1" tint="0.14999847407452621"/>
      <name val="Franklin Gothic Book"/>
      <family val="2"/>
      <scheme val="minor"/>
    </font>
    <font>
      <sz val="12"/>
      <color theme="5"/>
      <name val="Franklin Gothic Book"/>
      <family val="2"/>
      <scheme val="minor"/>
    </font>
    <font>
      <sz val="10"/>
      <color theme="3"/>
      <name val="Franklin Gothic Book"/>
      <family val="2"/>
      <scheme val="minor"/>
    </font>
    <font>
      <b/>
      <sz val="9"/>
      <color rgb="FFFF0000"/>
      <name val="Franklin Gothic Book"/>
      <family val="2"/>
      <scheme val="minor"/>
    </font>
    <font>
      <sz val="9"/>
      <name val="Franklin Gothic Book"/>
      <family val="2"/>
      <scheme val="minor"/>
    </font>
    <font>
      <sz val="11"/>
      <color theme="1"/>
      <name val="Franklin Gothic Book"/>
      <family val="2"/>
      <scheme val="minor"/>
    </font>
    <font>
      <sz val="10"/>
      <color theme="3" tint="-0.249977111117893"/>
      <name val="Franklin Gothic Book"/>
      <family val="2"/>
      <scheme val="minor"/>
    </font>
    <font>
      <b/>
      <sz val="10"/>
      <color theme="1"/>
      <name val="Franklin Gothic Book"/>
      <family val="2"/>
      <scheme val="minor"/>
    </font>
    <font>
      <b/>
      <sz val="9"/>
      <color theme="1"/>
      <name val="Franklin Gothic Book"/>
      <family val="2"/>
      <scheme val="minor"/>
    </font>
    <font>
      <b/>
      <sz val="9"/>
      <color theme="0"/>
      <name val="Franklin Gothic Book"/>
      <family val="2"/>
      <scheme val="minor"/>
    </font>
    <font>
      <b/>
      <sz val="11"/>
      <color theme="1"/>
      <name val="Franklin Gothic Book"/>
      <family val="2"/>
      <scheme val="minor"/>
    </font>
    <font>
      <b/>
      <sz val="9"/>
      <color indexed="81"/>
      <name val="Tahoma"/>
      <family val="2"/>
    </font>
    <font>
      <sz val="9"/>
      <color indexed="81"/>
      <name val="Tahoma"/>
      <family val="2"/>
    </font>
  </fonts>
  <fills count="8">
    <fill>
      <patternFill patternType="none"/>
    </fill>
    <fill>
      <patternFill patternType="gray125"/>
    </fill>
    <fill>
      <patternFill patternType="solid">
        <fgColor theme="3"/>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right/>
      <top/>
      <bottom style="thin">
        <color indexed="64"/>
      </bottom>
      <diagonal/>
    </border>
    <border>
      <left/>
      <right/>
      <top/>
      <bottom style="double">
        <color indexed="64"/>
      </bottom>
      <diagonal/>
    </border>
  </borders>
  <cellStyleXfs count="2">
    <xf numFmtId="0" fontId="0" fillId="0" borderId="0"/>
    <xf numFmtId="44" fontId="11" fillId="0" borderId="0" applyFont="0" applyFill="0" applyBorder="0" applyAlignment="0" applyProtection="0"/>
  </cellStyleXfs>
  <cellXfs count="61">
    <xf numFmtId="0" fontId="0" fillId="0" borderId="0" xfId="0"/>
    <xf numFmtId="0" fontId="1" fillId="0" borderId="0" xfId="0" applyFont="1" applyAlignment="1">
      <alignment vertical="center"/>
    </xf>
    <xf numFmtId="0" fontId="1" fillId="0" borderId="0" xfId="0" applyFont="1" applyAlignment="1">
      <alignment vertical="center" wrapText="1"/>
    </xf>
    <xf numFmtId="44" fontId="2" fillId="2" borderId="1" xfId="0" applyNumberFormat="1" applyFont="1" applyFill="1" applyBorder="1" applyAlignment="1">
      <alignment horizontal="center" vertical="center" wrapText="1"/>
    </xf>
    <xf numFmtId="0" fontId="5" fillId="0" borderId="0" xfId="0" applyFont="1" applyAlignment="1">
      <alignment vertical="center"/>
    </xf>
    <xf numFmtId="164" fontId="3" fillId="2" borderId="1" xfId="0" applyNumberFormat="1" applyFont="1" applyFill="1" applyBorder="1" applyAlignment="1">
      <alignment horizontal="center" vertical="center" wrapText="1"/>
    </xf>
    <xf numFmtId="44" fontId="4" fillId="3" borderId="1" xfId="0" applyNumberFormat="1" applyFont="1" applyFill="1" applyBorder="1" applyAlignment="1">
      <alignment horizontal="center" vertical="center"/>
    </xf>
    <xf numFmtId="44" fontId="4" fillId="0" borderId="0" xfId="0" applyNumberFormat="1" applyFont="1" applyAlignment="1">
      <alignment horizontal="center" vertical="center"/>
    </xf>
    <xf numFmtId="164" fontId="4" fillId="0" borderId="0" xfId="0" applyNumberFormat="1" applyFont="1" applyAlignment="1">
      <alignment horizontal="center" vertical="center"/>
    </xf>
    <xf numFmtId="44" fontId="3" fillId="0" borderId="2" xfId="0" applyNumberFormat="1" applyFont="1" applyBorder="1" applyAlignment="1">
      <alignment horizontal="center" vertical="center"/>
    </xf>
    <xf numFmtId="164" fontId="3" fillId="0" borderId="2" xfId="0" applyNumberFormat="1" applyFont="1" applyBorder="1" applyAlignment="1">
      <alignment horizontal="center" vertical="center"/>
    </xf>
    <xf numFmtId="164" fontId="4" fillId="4" borderId="1" xfId="0" applyNumberFormat="1" applyFont="1" applyFill="1" applyBorder="1" applyAlignment="1">
      <alignment horizontal="center" vertical="center"/>
    </xf>
    <xf numFmtId="44" fontId="4" fillId="4" borderId="1" xfId="0" applyNumberFormat="1" applyFont="1" applyFill="1" applyBorder="1" applyAlignment="1">
      <alignment horizontal="center" vertical="center"/>
    </xf>
    <xf numFmtId="0" fontId="6" fillId="0" borderId="0" xfId="0" applyFont="1" applyAlignment="1">
      <alignment horizontal="left" vertical="center" indent="1"/>
    </xf>
    <xf numFmtId="0" fontId="6" fillId="0" borderId="0" xfId="0" applyFont="1" applyAlignment="1">
      <alignment horizontal="left" vertical="center" wrapText="1"/>
    </xf>
    <xf numFmtId="0" fontId="6" fillId="0" borderId="0" xfId="0" applyFont="1" applyAlignment="1">
      <alignment horizontal="right" vertical="center" indent="1"/>
    </xf>
    <xf numFmtId="0" fontId="7" fillId="0" borderId="2" xfId="0" applyFont="1" applyBorder="1" applyAlignment="1">
      <alignment vertical="center"/>
    </xf>
    <xf numFmtId="0" fontId="8" fillId="0" borderId="0" xfId="0" applyFont="1" applyAlignment="1">
      <alignment horizontal="right" vertical="center" indent="1"/>
    </xf>
    <xf numFmtId="0" fontId="8" fillId="0" borderId="0" xfId="0" applyFont="1" applyAlignment="1">
      <alignment horizontal="right" vertical="center" wrapText="1" indent="1"/>
    </xf>
    <xf numFmtId="44" fontId="8" fillId="0" borderId="0" xfId="0" applyNumberFormat="1" applyFont="1" applyAlignment="1">
      <alignment horizontal="center" vertical="center"/>
    </xf>
    <xf numFmtId="164" fontId="8" fillId="0" borderId="0" xfId="0" applyNumberFormat="1" applyFont="1" applyAlignment="1">
      <alignment horizontal="center" vertical="center"/>
    </xf>
    <xf numFmtId="0" fontId="8" fillId="0" borderId="0" xfId="0" applyFont="1" applyAlignment="1">
      <alignment vertical="center"/>
    </xf>
    <xf numFmtId="44" fontId="4" fillId="3" borderId="3" xfId="0" applyNumberFormat="1" applyFont="1" applyFill="1" applyBorder="1" applyAlignment="1">
      <alignment horizontal="center" vertical="center"/>
    </xf>
    <xf numFmtId="44" fontId="4" fillId="3" borderId="4" xfId="0" applyNumberFormat="1" applyFont="1" applyFill="1" applyBorder="1" applyAlignment="1">
      <alignment horizontal="center" vertical="center"/>
    </xf>
    <xf numFmtId="44" fontId="4" fillId="3" borderId="5" xfId="0" applyNumberFormat="1" applyFont="1" applyFill="1" applyBorder="1" applyAlignment="1">
      <alignment horizontal="center" vertical="center"/>
    </xf>
    <xf numFmtId="44" fontId="3" fillId="2" borderId="1" xfId="0" applyNumberFormat="1" applyFont="1" applyFill="1" applyBorder="1" applyAlignment="1">
      <alignment horizontal="center" vertical="center" wrapText="1"/>
    </xf>
    <xf numFmtId="0" fontId="9" fillId="0" borderId="0" xfId="0" applyFont="1" applyAlignment="1">
      <alignment horizontal="right" vertical="center" indent="1"/>
    </xf>
    <xf numFmtId="44" fontId="4" fillId="5" borderId="0" xfId="0" applyNumberFormat="1" applyFont="1" applyFill="1" applyAlignment="1">
      <alignment horizontal="center" vertical="center"/>
    </xf>
    <xf numFmtId="44" fontId="4" fillId="3" borderId="6" xfId="0" applyNumberFormat="1" applyFont="1" applyFill="1" applyBorder="1" applyAlignment="1">
      <alignment horizontal="center" vertical="center"/>
    </xf>
    <xf numFmtId="44" fontId="4" fillId="3" borderId="7" xfId="0" applyNumberFormat="1" applyFont="1" applyFill="1" applyBorder="1" applyAlignment="1">
      <alignment horizontal="center" vertical="center"/>
    </xf>
    <xf numFmtId="0" fontId="1" fillId="3" borderId="0" xfId="0" applyFont="1" applyFill="1" applyAlignment="1">
      <alignment vertical="center"/>
    </xf>
    <xf numFmtId="44" fontId="4" fillId="4" borderId="0" xfId="0" applyNumberFormat="1" applyFont="1" applyFill="1" applyAlignment="1">
      <alignment horizontal="center" vertical="center"/>
    </xf>
    <xf numFmtId="164" fontId="4" fillId="4" borderId="0" xfId="0" applyNumberFormat="1" applyFont="1" applyFill="1" applyAlignment="1">
      <alignment horizontal="center" vertical="center"/>
    </xf>
    <xf numFmtId="0" fontId="1" fillId="6" borderId="0" xfId="0" applyFont="1" applyFill="1" applyAlignment="1">
      <alignment vertical="center" textRotation="135"/>
    </xf>
    <xf numFmtId="44" fontId="4" fillId="6" borderId="0" xfId="0" applyNumberFormat="1" applyFont="1" applyFill="1" applyAlignment="1">
      <alignment horizontal="center" vertical="center"/>
    </xf>
    <xf numFmtId="164" fontId="4" fillId="6" borderId="0" xfId="0" applyNumberFormat="1" applyFont="1" applyFill="1" applyAlignment="1">
      <alignment horizontal="center" vertical="center"/>
    </xf>
    <xf numFmtId="0" fontId="1" fillId="6" borderId="0" xfId="0" applyFont="1" applyFill="1" applyAlignment="1">
      <alignment vertical="center"/>
    </xf>
    <xf numFmtId="44" fontId="1" fillId="6" borderId="0" xfId="0" applyNumberFormat="1" applyFont="1" applyFill="1" applyAlignment="1">
      <alignment vertical="center"/>
    </xf>
    <xf numFmtId="0" fontId="12" fillId="0" borderId="0" xfId="0" applyFont="1" applyAlignment="1">
      <alignment horizontal="right" vertical="center" indent="1"/>
    </xf>
    <xf numFmtId="164" fontId="4" fillId="4" borderId="4" xfId="0" applyNumberFormat="1" applyFont="1" applyFill="1" applyBorder="1" applyAlignment="1">
      <alignment horizontal="center" vertical="center"/>
    </xf>
    <xf numFmtId="0" fontId="8" fillId="6" borderId="0" xfId="0" applyFont="1" applyFill="1" applyAlignment="1">
      <alignment horizontal="right" vertical="center" wrapText="1" indent="1"/>
    </xf>
    <xf numFmtId="44" fontId="13" fillId="0" borderId="0" xfId="0" applyNumberFormat="1" applyFont="1" applyAlignment="1">
      <alignment vertical="center"/>
    </xf>
    <xf numFmtId="44" fontId="4" fillId="4" borderId="3" xfId="0" applyNumberFormat="1" applyFont="1" applyFill="1" applyBorder="1" applyAlignment="1">
      <alignment horizontal="center" vertical="center"/>
    </xf>
    <xf numFmtId="44" fontId="1" fillId="4" borderId="3" xfId="1" applyFont="1" applyFill="1" applyBorder="1" applyAlignment="1">
      <alignment vertical="center"/>
    </xf>
    <xf numFmtId="44" fontId="1" fillId="4" borderId="3" xfId="0" applyNumberFormat="1" applyFont="1" applyFill="1" applyBorder="1" applyAlignment="1">
      <alignment vertical="center"/>
    </xf>
    <xf numFmtId="44" fontId="4" fillId="3" borderId="0" xfId="0" applyNumberFormat="1" applyFont="1" applyFill="1" applyAlignment="1">
      <alignment horizontal="center" vertical="center"/>
    </xf>
    <xf numFmtId="0" fontId="1" fillId="3" borderId="3" xfId="0" applyFont="1" applyFill="1" applyBorder="1" applyAlignment="1">
      <alignment vertical="center"/>
    </xf>
    <xf numFmtId="44" fontId="4" fillId="7" borderId="3" xfId="0" applyNumberFormat="1" applyFont="1" applyFill="1" applyBorder="1" applyAlignment="1">
      <alignment horizontal="center" vertical="center"/>
    </xf>
    <xf numFmtId="44" fontId="4" fillId="6" borderId="1" xfId="0" applyNumberFormat="1" applyFont="1" applyFill="1" applyBorder="1" applyAlignment="1">
      <alignment horizontal="center" vertical="center"/>
    </xf>
    <xf numFmtId="164" fontId="4" fillId="6" borderId="1" xfId="0" applyNumberFormat="1" applyFont="1" applyFill="1" applyBorder="1" applyAlignment="1">
      <alignment horizontal="center" vertical="center"/>
    </xf>
    <xf numFmtId="44" fontId="10" fillId="3" borderId="3" xfId="0" applyNumberFormat="1" applyFont="1" applyFill="1" applyBorder="1" applyAlignment="1">
      <alignment horizontal="center" vertical="center"/>
    </xf>
    <xf numFmtId="44" fontId="4" fillId="4" borderId="4" xfId="0" applyNumberFormat="1" applyFont="1" applyFill="1" applyBorder="1" applyAlignment="1">
      <alignment horizontal="center" vertical="center"/>
    </xf>
    <xf numFmtId="44" fontId="4" fillId="3" borderId="3" xfId="0" applyNumberFormat="1" applyFont="1" applyFill="1" applyBorder="1" applyAlignment="1">
      <alignment vertical="center"/>
    </xf>
    <xf numFmtId="44" fontId="14" fillId="3" borderId="3" xfId="0" applyNumberFormat="1" applyFont="1" applyFill="1" applyBorder="1" applyAlignment="1">
      <alignment horizontal="center" vertical="center"/>
    </xf>
    <xf numFmtId="0" fontId="13" fillId="0" borderId="0" xfId="0" applyFont="1" applyAlignment="1">
      <alignment vertical="center"/>
    </xf>
    <xf numFmtId="0" fontId="0" fillId="0" borderId="0" xfId="0" applyAlignment="1">
      <alignment vertical="center"/>
    </xf>
    <xf numFmtId="43" fontId="0" fillId="0" borderId="0" xfId="0" applyNumberFormat="1"/>
    <xf numFmtId="0" fontId="16" fillId="0" borderId="0" xfId="0" applyFont="1"/>
    <xf numFmtId="0" fontId="0" fillId="0" borderId="0" xfId="0" applyAlignment="1">
      <alignment horizontal="right"/>
    </xf>
    <xf numFmtId="43" fontId="0" fillId="0" borderId="8" xfId="0" applyNumberFormat="1" applyBorder="1"/>
    <xf numFmtId="43" fontId="0" fillId="0" borderId="9" xfId="0" applyNumberForma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33336</xdr:colOff>
      <xdr:row>0</xdr:row>
      <xdr:rowOff>280987</xdr:rowOff>
    </xdr:from>
    <xdr:to>
      <xdr:col>5</xdr:col>
      <xdr:colOff>33654</xdr:colOff>
      <xdr:row>1</xdr:row>
      <xdr:rowOff>136525</xdr:rowOff>
    </xdr:to>
    <xdr:sp macro="" textlink="">
      <xdr:nvSpPr>
        <xdr:cNvPr id="2" name="Rectangle 1">
          <a:extLst>
            <a:ext uri="{FF2B5EF4-FFF2-40B4-BE49-F238E27FC236}">
              <a16:creationId xmlns:a16="http://schemas.microsoft.com/office/drawing/2014/main" id="{28303C80-9ECC-47C2-88CA-D387ADA3A065}"/>
            </a:ext>
            <a:ext uri="{C183D7F6-B498-43B3-948B-1728B52AA6E4}">
              <adec:decorative xmlns:adec="http://schemas.microsoft.com/office/drawing/2017/decorative" val="1"/>
            </a:ext>
          </a:extLst>
        </xdr:cNvPr>
        <xdr:cNvSpPr/>
      </xdr:nvSpPr>
      <xdr:spPr>
        <a:xfrm>
          <a:off x="185736" y="280987"/>
          <a:ext cx="4467543" cy="1036638"/>
        </a:xfrm>
        <a:prstGeom prst="rect">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0</xdr:row>
      <xdr:rowOff>247650</xdr:rowOff>
    </xdr:from>
    <xdr:to>
      <xdr:col>4</xdr:col>
      <xdr:colOff>484187</xdr:colOff>
      <xdr:row>0</xdr:row>
      <xdr:rowOff>676275</xdr:rowOff>
    </xdr:to>
    <xdr:sp macro="" textlink="">
      <xdr:nvSpPr>
        <xdr:cNvPr id="3" name="TextBox 2">
          <a:extLst>
            <a:ext uri="{FF2B5EF4-FFF2-40B4-BE49-F238E27FC236}">
              <a16:creationId xmlns:a16="http://schemas.microsoft.com/office/drawing/2014/main" id="{25415ED3-D2E0-4EC8-ADD2-C032CB0F0CBF}"/>
            </a:ext>
          </a:extLst>
        </xdr:cNvPr>
        <xdr:cNvSpPr txBox="1"/>
      </xdr:nvSpPr>
      <xdr:spPr>
        <a:xfrm>
          <a:off x="200025" y="247650"/>
          <a:ext cx="4237037"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US" sz="1800">
              <a:solidFill>
                <a:sysClr val="windowText" lastClr="000000"/>
              </a:solidFill>
              <a:latin typeface="+mj-lt"/>
            </a:rPr>
            <a:t>Sun</a:t>
          </a:r>
          <a:r>
            <a:rPr lang="en-US" sz="1800">
              <a:solidFill>
                <a:schemeClr val="bg1"/>
              </a:solidFill>
              <a:latin typeface="+mj-lt"/>
            </a:rPr>
            <a:t> </a:t>
          </a:r>
          <a:r>
            <a:rPr lang="en-US" sz="1800">
              <a:solidFill>
                <a:sysClr val="windowText" lastClr="000000"/>
              </a:solidFill>
              <a:latin typeface="+mj-lt"/>
            </a:rPr>
            <a:t>City</a:t>
          </a:r>
          <a:r>
            <a:rPr lang="en-US" sz="1800">
              <a:solidFill>
                <a:schemeClr val="bg1"/>
              </a:solidFill>
              <a:latin typeface="+mj-lt"/>
            </a:rPr>
            <a:t> </a:t>
          </a:r>
          <a:r>
            <a:rPr lang="en-US" sz="1800">
              <a:solidFill>
                <a:sysClr val="windowText" lastClr="000000"/>
              </a:solidFill>
              <a:latin typeface="+mj-lt"/>
            </a:rPr>
            <a:t>Community</a:t>
          </a:r>
          <a:r>
            <a:rPr lang="en-US" sz="1800">
              <a:solidFill>
                <a:schemeClr val="bg1"/>
              </a:solidFill>
              <a:latin typeface="+mj-lt"/>
            </a:rPr>
            <a:t> </a:t>
          </a:r>
          <a:r>
            <a:rPr lang="en-US" sz="1800">
              <a:solidFill>
                <a:sysClr val="windowText" lastClr="000000"/>
              </a:solidFill>
              <a:latin typeface="+mj-lt"/>
            </a:rPr>
            <a:t>Theater</a:t>
          </a:r>
          <a:r>
            <a:rPr lang="en-US" sz="1800">
              <a:solidFill>
                <a:schemeClr val="bg1"/>
              </a:solidFill>
              <a:latin typeface="+mj-lt"/>
            </a:rPr>
            <a:t> </a:t>
          </a:r>
          <a:r>
            <a:rPr lang="en-US" sz="1800">
              <a:solidFill>
                <a:sysClr val="windowText" lastClr="000000"/>
              </a:solidFill>
              <a:latin typeface="+mj-lt"/>
            </a:rPr>
            <a:t>Club</a:t>
          </a:r>
        </a:p>
      </xdr:txBody>
    </xdr:sp>
    <xdr:clientData/>
  </xdr:twoCellAnchor>
  <xdr:twoCellAnchor>
    <xdr:from>
      <xdr:col>1</xdr:col>
      <xdr:colOff>47623</xdr:colOff>
      <xdr:row>0</xdr:row>
      <xdr:rowOff>581025</xdr:rowOff>
    </xdr:from>
    <xdr:to>
      <xdr:col>7</xdr:col>
      <xdr:colOff>674687</xdr:colOff>
      <xdr:row>1</xdr:row>
      <xdr:rowOff>142875</xdr:rowOff>
    </xdr:to>
    <xdr:sp macro="" textlink="">
      <xdr:nvSpPr>
        <xdr:cNvPr id="4" name="TextBox 3">
          <a:extLst>
            <a:ext uri="{FF2B5EF4-FFF2-40B4-BE49-F238E27FC236}">
              <a16:creationId xmlns:a16="http://schemas.microsoft.com/office/drawing/2014/main" id="{E2865AAF-76CF-41C5-8110-4F27A61FB20F}"/>
            </a:ext>
          </a:extLst>
        </xdr:cNvPr>
        <xdr:cNvSpPr txBox="1"/>
      </xdr:nvSpPr>
      <xdr:spPr>
        <a:xfrm>
          <a:off x="200023" y="581025"/>
          <a:ext cx="6008689"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u="none">
              <a:solidFill>
                <a:sysClr val="windowText" lastClr="000000"/>
              </a:solidFill>
              <a:effectLst/>
              <a:latin typeface="+mj-lt"/>
            </a:rPr>
            <a:t>Monthly Financial </a:t>
          </a:r>
          <a:r>
            <a:rPr lang="en-US" sz="1400">
              <a:solidFill>
                <a:sysClr val="windowText" lastClr="000000"/>
              </a:solidFill>
              <a:effectLst/>
              <a:latin typeface="+mj-lt"/>
            </a:rPr>
            <a:t>Information</a:t>
          </a:r>
          <a:r>
            <a:rPr lang="en-US" sz="1400">
              <a:solidFill>
                <a:schemeClr val="bg1"/>
              </a:solidFill>
              <a:effectLst/>
              <a:latin typeface="+mj-lt"/>
            </a:rPr>
            <a:t> </a:t>
          </a:r>
          <a:r>
            <a:rPr lang="en-US" sz="1400">
              <a:solidFill>
                <a:sysClr val="windowText" lastClr="000000"/>
              </a:solidFill>
              <a:effectLst/>
              <a:latin typeface="+mj-lt"/>
            </a:rPr>
            <a:t>and</a:t>
          </a:r>
          <a:r>
            <a:rPr lang="en-US" sz="1400">
              <a:solidFill>
                <a:schemeClr val="bg1"/>
              </a:solidFill>
              <a:effectLst/>
              <a:latin typeface="+mj-lt"/>
            </a:rPr>
            <a:t> </a:t>
          </a:r>
          <a:r>
            <a:rPr lang="en-US" sz="1400">
              <a:solidFill>
                <a:sysClr val="windowText" lastClr="000000"/>
              </a:solidFill>
              <a:effectLst/>
              <a:latin typeface="+mj-lt"/>
            </a:rPr>
            <a:t>Budget</a:t>
          </a:r>
        </a:p>
        <a:p>
          <a:pPr algn="l"/>
          <a:r>
            <a:rPr lang="en-US" sz="2400">
              <a:solidFill>
                <a:sysClr val="windowText" lastClr="000000"/>
              </a:solidFill>
            </a:rPr>
            <a:t>Calander year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33336</xdr:colOff>
      <xdr:row>0</xdr:row>
      <xdr:rowOff>280987</xdr:rowOff>
    </xdr:from>
    <xdr:to>
      <xdr:col>5</xdr:col>
      <xdr:colOff>33654</xdr:colOff>
      <xdr:row>1</xdr:row>
      <xdr:rowOff>136525</xdr:rowOff>
    </xdr:to>
    <xdr:sp macro="" textlink="">
      <xdr:nvSpPr>
        <xdr:cNvPr id="2" name="Rectangle 1">
          <a:extLst>
            <a:ext uri="{FF2B5EF4-FFF2-40B4-BE49-F238E27FC236}">
              <a16:creationId xmlns:a16="http://schemas.microsoft.com/office/drawing/2014/main" id="{C4C3A81D-50DB-400D-8D83-E223BD79646C}"/>
            </a:ext>
            <a:ext uri="{C183D7F6-B498-43B3-948B-1728B52AA6E4}">
              <adec:decorative xmlns:adec="http://schemas.microsoft.com/office/drawing/2017/decorative" val="1"/>
            </a:ext>
          </a:extLst>
        </xdr:cNvPr>
        <xdr:cNvSpPr/>
      </xdr:nvSpPr>
      <xdr:spPr>
        <a:xfrm>
          <a:off x="185736" y="280987"/>
          <a:ext cx="4467543" cy="1036638"/>
        </a:xfrm>
        <a:prstGeom prst="rect">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80597</xdr:colOff>
      <xdr:row>0</xdr:row>
      <xdr:rowOff>271096</xdr:rowOff>
    </xdr:from>
    <xdr:to>
      <xdr:col>4</xdr:col>
      <xdr:colOff>484187</xdr:colOff>
      <xdr:row>0</xdr:row>
      <xdr:rowOff>676275</xdr:rowOff>
    </xdr:to>
    <xdr:sp macro="" textlink="">
      <xdr:nvSpPr>
        <xdr:cNvPr id="3" name="TextBox 2">
          <a:extLst>
            <a:ext uri="{FF2B5EF4-FFF2-40B4-BE49-F238E27FC236}">
              <a16:creationId xmlns:a16="http://schemas.microsoft.com/office/drawing/2014/main" id="{923C0AD6-CEBE-4575-A7BE-D000D71D8CA1}"/>
            </a:ext>
          </a:extLst>
        </xdr:cNvPr>
        <xdr:cNvSpPr txBox="1"/>
      </xdr:nvSpPr>
      <xdr:spPr>
        <a:xfrm>
          <a:off x="234462" y="271096"/>
          <a:ext cx="4206263" cy="40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US" sz="1800" b="1">
              <a:solidFill>
                <a:sysClr val="windowText" lastClr="000000"/>
              </a:solidFill>
              <a:latin typeface="+mj-lt"/>
            </a:rPr>
            <a:t>Sun</a:t>
          </a:r>
          <a:r>
            <a:rPr lang="en-US" sz="1800">
              <a:solidFill>
                <a:schemeClr val="bg1"/>
              </a:solidFill>
              <a:latin typeface="+mj-lt"/>
            </a:rPr>
            <a:t> </a:t>
          </a:r>
          <a:r>
            <a:rPr lang="en-US" sz="1800">
              <a:solidFill>
                <a:sysClr val="windowText" lastClr="000000"/>
              </a:solidFill>
              <a:latin typeface="+mj-lt"/>
            </a:rPr>
            <a:t>City</a:t>
          </a:r>
          <a:r>
            <a:rPr lang="en-US" sz="1800">
              <a:solidFill>
                <a:schemeClr val="bg1"/>
              </a:solidFill>
              <a:latin typeface="+mj-lt"/>
            </a:rPr>
            <a:t> </a:t>
          </a:r>
          <a:r>
            <a:rPr lang="en-US" sz="1800">
              <a:solidFill>
                <a:sysClr val="windowText" lastClr="000000"/>
              </a:solidFill>
              <a:latin typeface="+mj-lt"/>
            </a:rPr>
            <a:t>Community</a:t>
          </a:r>
          <a:r>
            <a:rPr lang="en-US" sz="1800">
              <a:solidFill>
                <a:schemeClr val="bg1"/>
              </a:solidFill>
              <a:latin typeface="+mj-lt"/>
            </a:rPr>
            <a:t> </a:t>
          </a:r>
          <a:r>
            <a:rPr lang="en-US" sz="1800">
              <a:solidFill>
                <a:sysClr val="windowText" lastClr="000000"/>
              </a:solidFill>
              <a:latin typeface="+mj-lt"/>
            </a:rPr>
            <a:t>Theater</a:t>
          </a:r>
          <a:r>
            <a:rPr lang="en-US" sz="1800">
              <a:solidFill>
                <a:schemeClr val="bg1"/>
              </a:solidFill>
              <a:latin typeface="+mj-lt"/>
            </a:rPr>
            <a:t> </a:t>
          </a:r>
          <a:r>
            <a:rPr lang="en-US" sz="1800">
              <a:solidFill>
                <a:sysClr val="windowText" lastClr="000000"/>
              </a:solidFill>
              <a:latin typeface="+mj-lt"/>
            </a:rPr>
            <a:t>Club</a:t>
          </a:r>
        </a:p>
      </xdr:txBody>
    </xdr:sp>
    <xdr:clientData/>
  </xdr:twoCellAnchor>
  <xdr:twoCellAnchor>
    <xdr:from>
      <xdr:col>1</xdr:col>
      <xdr:colOff>47623</xdr:colOff>
      <xdr:row>0</xdr:row>
      <xdr:rowOff>581025</xdr:rowOff>
    </xdr:from>
    <xdr:to>
      <xdr:col>7</xdr:col>
      <xdr:colOff>674687</xdr:colOff>
      <xdr:row>1</xdr:row>
      <xdr:rowOff>142875</xdr:rowOff>
    </xdr:to>
    <xdr:sp macro="" textlink="">
      <xdr:nvSpPr>
        <xdr:cNvPr id="4" name="TextBox 3">
          <a:extLst>
            <a:ext uri="{FF2B5EF4-FFF2-40B4-BE49-F238E27FC236}">
              <a16:creationId xmlns:a16="http://schemas.microsoft.com/office/drawing/2014/main" id="{302755A5-DE58-4AF1-B2D7-C50693712C7A}"/>
            </a:ext>
          </a:extLst>
        </xdr:cNvPr>
        <xdr:cNvSpPr txBox="1"/>
      </xdr:nvSpPr>
      <xdr:spPr>
        <a:xfrm>
          <a:off x="200023" y="581025"/>
          <a:ext cx="6008689"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u="none">
              <a:solidFill>
                <a:sysClr val="windowText" lastClr="000000"/>
              </a:solidFill>
              <a:effectLst/>
              <a:latin typeface="+mj-lt"/>
            </a:rPr>
            <a:t>Monthly Financial </a:t>
          </a:r>
          <a:r>
            <a:rPr lang="en-US" sz="1400">
              <a:solidFill>
                <a:sysClr val="windowText" lastClr="000000"/>
              </a:solidFill>
              <a:effectLst/>
              <a:latin typeface="+mj-lt"/>
            </a:rPr>
            <a:t>Information</a:t>
          </a:r>
          <a:r>
            <a:rPr lang="en-US" sz="1400">
              <a:solidFill>
                <a:schemeClr val="bg1"/>
              </a:solidFill>
              <a:effectLst/>
              <a:latin typeface="+mj-lt"/>
            </a:rPr>
            <a:t> </a:t>
          </a:r>
          <a:r>
            <a:rPr lang="en-US" sz="1400">
              <a:solidFill>
                <a:sysClr val="windowText" lastClr="000000"/>
              </a:solidFill>
              <a:effectLst/>
              <a:latin typeface="+mj-lt"/>
            </a:rPr>
            <a:t>and</a:t>
          </a:r>
          <a:r>
            <a:rPr lang="en-US" sz="1400">
              <a:solidFill>
                <a:schemeClr val="bg1"/>
              </a:solidFill>
              <a:effectLst/>
              <a:latin typeface="+mj-lt"/>
            </a:rPr>
            <a:t> </a:t>
          </a:r>
          <a:r>
            <a:rPr lang="en-US" sz="1400">
              <a:solidFill>
                <a:sysClr val="windowText" lastClr="000000"/>
              </a:solidFill>
              <a:effectLst/>
              <a:latin typeface="+mj-lt"/>
            </a:rPr>
            <a:t>Budget</a:t>
          </a:r>
        </a:p>
        <a:p>
          <a:pPr algn="l"/>
          <a:r>
            <a:rPr lang="en-US" sz="2400">
              <a:solidFill>
                <a:sysClr val="windowText" lastClr="000000"/>
              </a:solidFill>
            </a:rPr>
            <a:t>Fiscal year 2026</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33336</xdr:colOff>
      <xdr:row>0</xdr:row>
      <xdr:rowOff>280987</xdr:rowOff>
    </xdr:from>
    <xdr:to>
      <xdr:col>5</xdr:col>
      <xdr:colOff>33654</xdr:colOff>
      <xdr:row>1</xdr:row>
      <xdr:rowOff>136525</xdr:rowOff>
    </xdr:to>
    <xdr:sp macro="" textlink="">
      <xdr:nvSpPr>
        <xdr:cNvPr id="2" name="Rectangle 1">
          <a:extLst>
            <a:ext uri="{FF2B5EF4-FFF2-40B4-BE49-F238E27FC236}">
              <a16:creationId xmlns:a16="http://schemas.microsoft.com/office/drawing/2014/main" id="{06E3E8AF-A7E9-409E-BA4B-7492B92524F3}"/>
            </a:ext>
            <a:ext uri="{C183D7F6-B498-43B3-948B-1728B52AA6E4}">
              <adec:decorative xmlns:adec="http://schemas.microsoft.com/office/drawing/2017/decorative" val="1"/>
            </a:ext>
          </a:extLst>
        </xdr:cNvPr>
        <xdr:cNvSpPr/>
      </xdr:nvSpPr>
      <xdr:spPr>
        <a:xfrm>
          <a:off x="185736" y="280987"/>
          <a:ext cx="4467543" cy="1036638"/>
        </a:xfrm>
        <a:prstGeom prst="rect">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0</xdr:row>
      <xdr:rowOff>247650</xdr:rowOff>
    </xdr:from>
    <xdr:to>
      <xdr:col>4</xdr:col>
      <xdr:colOff>484187</xdr:colOff>
      <xdr:row>0</xdr:row>
      <xdr:rowOff>676275</xdr:rowOff>
    </xdr:to>
    <xdr:sp macro="" textlink="">
      <xdr:nvSpPr>
        <xdr:cNvPr id="3" name="TextBox 2">
          <a:extLst>
            <a:ext uri="{FF2B5EF4-FFF2-40B4-BE49-F238E27FC236}">
              <a16:creationId xmlns:a16="http://schemas.microsoft.com/office/drawing/2014/main" id="{23C6CC22-FAAE-4FE5-BA9C-D8B5CDB04639}"/>
            </a:ext>
          </a:extLst>
        </xdr:cNvPr>
        <xdr:cNvSpPr txBox="1"/>
      </xdr:nvSpPr>
      <xdr:spPr>
        <a:xfrm>
          <a:off x="200025" y="247650"/>
          <a:ext cx="4237037"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US" sz="1800">
              <a:solidFill>
                <a:sysClr val="windowText" lastClr="000000"/>
              </a:solidFill>
              <a:latin typeface="+mj-lt"/>
            </a:rPr>
            <a:t>Sun</a:t>
          </a:r>
          <a:r>
            <a:rPr lang="en-US" sz="1800">
              <a:solidFill>
                <a:schemeClr val="bg1"/>
              </a:solidFill>
              <a:latin typeface="+mj-lt"/>
            </a:rPr>
            <a:t> </a:t>
          </a:r>
          <a:r>
            <a:rPr lang="en-US" sz="1800">
              <a:solidFill>
                <a:sysClr val="windowText" lastClr="000000"/>
              </a:solidFill>
              <a:latin typeface="+mj-lt"/>
            </a:rPr>
            <a:t>City</a:t>
          </a:r>
          <a:r>
            <a:rPr lang="en-US" sz="1800">
              <a:solidFill>
                <a:schemeClr val="bg1"/>
              </a:solidFill>
              <a:latin typeface="+mj-lt"/>
            </a:rPr>
            <a:t> </a:t>
          </a:r>
          <a:r>
            <a:rPr lang="en-US" sz="1800">
              <a:solidFill>
                <a:sysClr val="windowText" lastClr="000000"/>
              </a:solidFill>
              <a:latin typeface="+mj-lt"/>
            </a:rPr>
            <a:t>Community</a:t>
          </a:r>
          <a:r>
            <a:rPr lang="en-US" sz="1800">
              <a:solidFill>
                <a:schemeClr val="bg1"/>
              </a:solidFill>
              <a:latin typeface="+mj-lt"/>
            </a:rPr>
            <a:t> </a:t>
          </a:r>
          <a:r>
            <a:rPr lang="en-US" sz="1800">
              <a:solidFill>
                <a:sysClr val="windowText" lastClr="000000"/>
              </a:solidFill>
              <a:latin typeface="+mj-lt"/>
            </a:rPr>
            <a:t>Theater</a:t>
          </a:r>
          <a:r>
            <a:rPr lang="en-US" sz="1800">
              <a:solidFill>
                <a:schemeClr val="bg1"/>
              </a:solidFill>
              <a:latin typeface="+mj-lt"/>
            </a:rPr>
            <a:t> </a:t>
          </a:r>
          <a:r>
            <a:rPr lang="en-US" sz="1800">
              <a:solidFill>
                <a:sysClr val="windowText" lastClr="000000"/>
              </a:solidFill>
              <a:latin typeface="+mj-lt"/>
            </a:rPr>
            <a:t>Club</a:t>
          </a:r>
        </a:p>
      </xdr:txBody>
    </xdr:sp>
    <xdr:clientData/>
  </xdr:twoCellAnchor>
  <xdr:twoCellAnchor>
    <xdr:from>
      <xdr:col>1</xdr:col>
      <xdr:colOff>47623</xdr:colOff>
      <xdr:row>0</xdr:row>
      <xdr:rowOff>581025</xdr:rowOff>
    </xdr:from>
    <xdr:to>
      <xdr:col>7</xdr:col>
      <xdr:colOff>674687</xdr:colOff>
      <xdr:row>1</xdr:row>
      <xdr:rowOff>142875</xdr:rowOff>
    </xdr:to>
    <xdr:sp macro="" textlink="">
      <xdr:nvSpPr>
        <xdr:cNvPr id="4" name="TextBox 3">
          <a:extLst>
            <a:ext uri="{FF2B5EF4-FFF2-40B4-BE49-F238E27FC236}">
              <a16:creationId xmlns:a16="http://schemas.microsoft.com/office/drawing/2014/main" id="{2853D38C-609D-4821-8BDD-1168DBE223E3}"/>
            </a:ext>
          </a:extLst>
        </xdr:cNvPr>
        <xdr:cNvSpPr txBox="1"/>
      </xdr:nvSpPr>
      <xdr:spPr>
        <a:xfrm>
          <a:off x="203487" y="581025"/>
          <a:ext cx="6021677" cy="739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u="none">
              <a:solidFill>
                <a:sysClr val="windowText" lastClr="000000"/>
              </a:solidFill>
              <a:effectLst/>
              <a:latin typeface="+mj-lt"/>
            </a:rPr>
            <a:t>Monthly Financial </a:t>
          </a:r>
          <a:r>
            <a:rPr lang="en-US" sz="1400">
              <a:solidFill>
                <a:sysClr val="windowText" lastClr="000000"/>
              </a:solidFill>
              <a:effectLst/>
              <a:latin typeface="+mj-lt"/>
            </a:rPr>
            <a:t>Information</a:t>
          </a:r>
          <a:r>
            <a:rPr lang="en-US" sz="1400">
              <a:solidFill>
                <a:schemeClr val="bg1"/>
              </a:solidFill>
              <a:effectLst/>
              <a:latin typeface="+mj-lt"/>
            </a:rPr>
            <a:t> </a:t>
          </a:r>
          <a:r>
            <a:rPr lang="en-US" sz="1400">
              <a:solidFill>
                <a:sysClr val="windowText" lastClr="000000"/>
              </a:solidFill>
              <a:effectLst/>
              <a:latin typeface="+mj-lt"/>
            </a:rPr>
            <a:t>and</a:t>
          </a:r>
          <a:r>
            <a:rPr lang="en-US" sz="1400">
              <a:solidFill>
                <a:schemeClr val="bg1"/>
              </a:solidFill>
              <a:effectLst/>
              <a:latin typeface="+mj-lt"/>
            </a:rPr>
            <a:t> </a:t>
          </a:r>
          <a:r>
            <a:rPr lang="en-US" sz="1400">
              <a:solidFill>
                <a:sysClr val="windowText" lastClr="000000"/>
              </a:solidFill>
              <a:effectLst/>
              <a:latin typeface="+mj-lt"/>
            </a:rPr>
            <a:t>Budget</a:t>
          </a:r>
        </a:p>
        <a:p>
          <a:pPr algn="l"/>
          <a:r>
            <a:rPr lang="en-US" sz="2400">
              <a:solidFill>
                <a:sysClr val="windowText" lastClr="000000"/>
              </a:solidFill>
            </a:rPr>
            <a:t>FINAL</a:t>
          </a:r>
          <a:r>
            <a:rPr lang="en-US" sz="2400">
              <a:solidFill>
                <a:schemeClr val="bg1"/>
              </a:solidFill>
            </a:rPr>
            <a:t> </a:t>
          </a:r>
          <a:r>
            <a:rPr lang="en-US" sz="2400">
              <a:solidFill>
                <a:sysClr val="windowText" lastClr="000000"/>
              </a:solidFill>
            </a:rPr>
            <a:t>BUDGET</a:t>
          </a:r>
          <a:r>
            <a:rPr lang="en-US" sz="2400" baseline="0">
              <a:solidFill>
                <a:schemeClr val="bg1"/>
              </a:solidFill>
            </a:rPr>
            <a:t>   </a:t>
          </a:r>
          <a:r>
            <a:rPr lang="en-US" sz="2400">
              <a:solidFill>
                <a:sysClr val="windowText" lastClr="000000"/>
              </a:solidFill>
            </a:rPr>
            <a:t>2026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33336</xdr:colOff>
      <xdr:row>0</xdr:row>
      <xdr:rowOff>280987</xdr:rowOff>
    </xdr:from>
    <xdr:to>
      <xdr:col>5</xdr:col>
      <xdr:colOff>33654</xdr:colOff>
      <xdr:row>1</xdr:row>
      <xdr:rowOff>136525</xdr:rowOff>
    </xdr:to>
    <xdr:sp macro="" textlink="">
      <xdr:nvSpPr>
        <xdr:cNvPr id="4" name="Rectangle 3">
          <a:extLst>
            <a:ext uri="{FF2B5EF4-FFF2-40B4-BE49-F238E27FC236}">
              <a16:creationId xmlns:a16="http://schemas.microsoft.com/office/drawing/2014/main" id="{83D281DF-D83B-4BB0-A57A-AC40EE40A802}"/>
            </a:ext>
            <a:ext uri="{C183D7F6-B498-43B3-948B-1728B52AA6E4}">
              <adec:decorative xmlns:adec="http://schemas.microsoft.com/office/drawing/2017/decorative" val="1"/>
            </a:ext>
          </a:extLst>
        </xdr:cNvPr>
        <xdr:cNvSpPr/>
      </xdr:nvSpPr>
      <xdr:spPr>
        <a:xfrm>
          <a:off x="184149" y="280987"/>
          <a:ext cx="4461193" cy="1038226"/>
        </a:xfrm>
        <a:prstGeom prst="rect">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0</xdr:row>
      <xdr:rowOff>247650</xdr:rowOff>
    </xdr:from>
    <xdr:to>
      <xdr:col>4</xdr:col>
      <xdr:colOff>484187</xdr:colOff>
      <xdr:row>0</xdr:row>
      <xdr:rowOff>676275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98438" y="247650"/>
          <a:ext cx="4897437"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US" sz="1800">
              <a:solidFill>
                <a:schemeClr val="bg1"/>
              </a:solidFill>
              <a:latin typeface="+mj-lt"/>
            </a:rPr>
            <a:t>Sun City Community Theater Club</a:t>
          </a:r>
        </a:p>
      </xdr:txBody>
    </xdr:sp>
    <xdr:clientData/>
  </xdr:twoCellAnchor>
  <xdr:twoCellAnchor>
    <xdr:from>
      <xdr:col>1</xdr:col>
      <xdr:colOff>47623</xdr:colOff>
      <xdr:row>0</xdr:row>
      <xdr:rowOff>581025</xdr:rowOff>
    </xdr:from>
    <xdr:to>
      <xdr:col>7</xdr:col>
      <xdr:colOff>674687</xdr:colOff>
      <xdr:row>1</xdr:row>
      <xdr:rowOff>142875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98436" y="581025"/>
          <a:ext cx="6000751" cy="744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a:solidFill>
                <a:schemeClr val="bg1"/>
              </a:solidFill>
              <a:effectLst/>
              <a:latin typeface="+mj-lt"/>
            </a:rPr>
            <a:t>Monthly Financial Information and Budget</a:t>
          </a:r>
        </a:p>
        <a:p>
          <a:r>
            <a:rPr lang="en-US" sz="1400">
              <a:solidFill>
                <a:schemeClr val="bg1"/>
              </a:solidFill>
            </a:rPr>
            <a:t>2025</a:t>
          </a:r>
        </a:p>
        <a:p>
          <a:endParaRPr lang="en-US" sz="1050">
            <a:solidFill>
              <a:schemeClr val="tx1"/>
            </a:solidFill>
          </a:endParaRPr>
        </a:p>
      </xdr:txBody>
    </xdr:sp>
    <xdr:clientData/>
  </xdr:twoCellAnchor>
</xdr:wsDr>
</file>

<file path=xl/theme/theme1.xml><?xml version="1.0" encoding="utf-8"?>
<a:theme xmlns:a="http://schemas.openxmlformats.org/drawingml/2006/main" name="Business Templates">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_Activity Based Cost Tracker">
      <a:majorFont>
        <a:latin typeface="Constantia"/>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D525-0A46-4119-95C4-4DE48056B474}">
  <sheetPr>
    <pageSetUpPr fitToPage="1"/>
  </sheetPr>
  <dimension ref="A1:R110"/>
  <sheetViews>
    <sheetView showGridLines="0" showRowColHeaders="0" tabSelected="1" topLeftCell="A92" zoomScale="115" zoomScaleNormal="115" workbookViewId="0">
      <selection activeCell="A101" sqref="A1:R101"/>
    </sheetView>
  </sheetViews>
  <sheetFormatPr defaultColWidth="8.88671875" defaultRowHeight="18" customHeight="1" x14ac:dyDescent="0.3"/>
  <cols>
    <col min="1" max="1" width="1.77734375" style="1" customWidth="1"/>
    <col min="2" max="2" width="20.77734375" style="13" customWidth="1"/>
    <col min="3" max="4" width="11.77734375" style="7" customWidth="1"/>
    <col min="5" max="5" width="7.77734375" style="8" customWidth="1"/>
    <col min="6" max="6" width="1.77734375" style="1" customWidth="1"/>
    <col min="7" max="16384" width="8.88671875" style="1"/>
  </cols>
  <sheetData>
    <row r="1" spans="2:18" ht="93" customHeight="1" x14ac:dyDescent="0.3">
      <c r="F1" s="1" t="s">
        <v>2</v>
      </c>
    </row>
    <row r="3" spans="2:18" ht="18" customHeight="1" x14ac:dyDescent="0.3">
      <c r="G3" s="54"/>
    </row>
    <row r="4" spans="2:18" s="2" customFormat="1" ht="45" customHeight="1" x14ac:dyDescent="0.3">
      <c r="B4" s="1"/>
      <c r="C4" s="3" t="s">
        <v>0</v>
      </c>
      <c r="D4" s="3" t="s">
        <v>33</v>
      </c>
      <c r="E4" s="5" t="s">
        <v>3</v>
      </c>
      <c r="G4" s="25" t="s">
        <v>121</v>
      </c>
      <c r="H4" s="3" t="s">
        <v>22</v>
      </c>
      <c r="I4" s="3" t="s">
        <v>23</v>
      </c>
      <c r="J4" s="3" t="s">
        <v>24</v>
      </c>
      <c r="K4" s="3" t="s">
        <v>25</v>
      </c>
      <c r="L4" s="3" t="s">
        <v>26</v>
      </c>
      <c r="M4" s="3" t="s">
        <v>27</v>
      </c>
      <c r="N4" s="3" t="s">
        <v>28</v>
      </c>
      <c r="O4" s="3" t="s">
        <v>29</v>
      </c>
      <c r="P4" s="3" t="s">
        <v>30</v>
      </c>
      <c r="Q4" s="3" t="s">
        <v>31</v>
      </c>
      <c r="R4" s="3" t="s">
        <v>32</v>
      </c>
    </row>
    <row r="5" spans="2:18" ht="6" customHeight="1" x14ac:dyDescent="0.3">
      <c r="G5" s="7"/>
      <c r="H5" s="7"/>
      <c r="I5" s="7"/>
      <c r="J5" s="7"/>
      <c r="K5" s="7"/>
      <c r="L5" s="7"/>
      <c r="M5" s="7"/>
      <c r="N5" s="7"/>
      <c r="O5" s="7"/>
      <c r="P5" s="45"/>
      <c r="Q5" s="7"/>
      <c r="R5" s="7"/>
    </row>
    <row r="6" spans="2:18" s="4" customFormat="1" ht="16.5" x14ac:dyDescent="0.3">
      <c r="B6" s="16" t="s">
        <v>76</v>
      </c>
      <c r="C6" s="9"/>
      <c r="D6" s="9"/>
      <c r="E6" s="10"/>
      <c r="G6" s="9"/>
      <c r="H6" s="9"/>
      <c r="I6" s="9"/>
      <c r="J6" s="9"/>
      <c r="K6" s="9"/>
      <c r="L6" s="9"/>
      <c r="M6" s="9"/>
      <c r="N6" s="9"/>
      <c r="O6" s="9"/>
      <c r="P6" s="9"/>
      <c r="Q6" s="9"/>
      <c r="R6" s="9"/>
    </row>
    <row r="7" spans="2:18" ht="6" customHeight="1" x14ac:dyDescent="0.3">
      <c r="G7" s="7"/>
      <c r="H7" s="7"/>
      <c r="I7" s="7"/>
      <c r="J7" s="7"/>
      <c r="K7" s="7"/>
      <c r="L7" s="7"/>
      <c r="M7" s="7"/>
      <c r="N7" s="7"/>
      <c r="O7" s="7"/>
      <c r="P7" s="7"/>
      <c r="Q7" s="7"/>
      <c r="R7" s="7"/>
    </row>
    <row r="8" spans="2:18" ht="15.95" customHeight="1" x14ac:dyDescent="0.3">
      <c r="B8" s="15" t="s">
        <v>112</v>
      </c>
      <c r="C8" s="6">
        <v>15000</v>
      </c>
      <c r="D8" s="6">
        <f t="shared" ref="D8:D13" si="0">SUM(G8:R8)</f>
        <v>0</v>
      </c>
      <c r="E8" s="11" t="str">
        <f t="shared" ref="E8:E14" si="1">IF(D8=0,"",D8/C8-1)</f>
        <v/>
      </c>
      <c r="G8" s="22"/>
      <c r="H8" s="22"/>
      <c r="I8" s="22"/>
      <c r="J8" s="22"/>
      <c r="K8" s="22"/>
      <c r="L8" s="22"/>
      <c r="M8" s="22"/>
      <c r="N8" s="22"/>
      <c r="O8" s="22"/>
      <c r="P8" s="22"/>
      <c r="Q8" s="22"/>
      <c r="R8" s="22"/>
    </row>
    <row r="9" spans="2:18" ht="15.95" customHeight="1" x14ac:dyDescent="0.3">
      <c r="B9" s="15" t="s">
        <v>116</v>
      </c>
      <c r="C9" s="6">
        <v>10500</v>
      </c>
      <c r="D9" s="6">
        <f t="shared" si="0"/>
        <v>9300</v>
      </c>
      <c r="E9" s="11">
        <f t="shared" si="1"/>
        <v>-0.11428571428571432</v>
      </c>
      <c r="G9" s="22"/>
      <c r="H9" s="22">
        <v>9300</v>
      </c>
      <c r="I9" s="22"/>
      <c r="J9" s="22"/>
      <c r="K9" s="22"/>
      <c r="L9" s="22"/>
      <c r="M9" s="22"/>
      <c r="N9" s="22"/>
      <c r="O9" s="22"/>
      <c r="P9" s="22"/>
      <c r="Q9" s="22"/>
      <c r="R9" s="22"/>
    </row>
    <row r="10" spans="2:18" ht="15.95" customHeight="1" x14ac:dyDescent="0.3">
      <c r="B10" s="15" t="s">
        <v>117</v>
      </c>
      <c r="C10" s="6">
        <v>975</v>
      </c>
      <c r="D10" s="6">
        <f t="shared" si="0"/>
        <v>1065</v>
      </c>
      <c r="E10" s="11">
        <f t="shared" si="1"/>
        <v>9.2307692307692202E-2</v>
      </c>
      <c r="G10" s="22">
        <f>270+390</f>
        <v>660</v>
      </c>
      <c r="H10" s="22">
        <v>135</v>
      </c>
      <c r="I10" s="22">
        <v>75</v>
      </c>
      <c r="J10" s="22">
        <v>120</v>
      </c>
      <c r="K10" s="22">
        <v>0</v>
      </c>
      <c r="L10" s="22">
        <v>15</v>
      </c>
      <c r="M10" s="22">
        <v>45</v>
      </c>
      <c r="N10" s="22">
        <v>15</v>
      </c>
      <c r="O10" s="22"/>
      <c r="P10" s="22"/>
      <c r="Q10" s="22"/>
      <c r="R10" s="22"/>
    </row>
    <row r="11" spans="2:18" ht="15.95" customHeight="1" x14ac:dyDescent="0.3">
      <c r="B11" s="15" t="s">
        <v>94</v>
      </c>
      <c r="C11" s="6">
        <v>540</v>
      </c>
      <c r="D11" s="6">
        <f t="shared" si="0"/>
        <v>360</v>
      </c>
      <c r="E11" s="11">
        <f t="shared" si="1"/>
        <v>-0.33333333333333337</v>
      </c>
      <c r="G11" s="22">
        <v>85</v>
      </c>
      <c r="H11" s="22">
        <v>58</v>
      </c>
      <c r="I11" s="22">
        <v>65</v>
      </c>
      <c r="J11" s="22"/>
      <c r="K11" s="22">
        <v>50</v>
      </c>
      <c r="L11" s="22">
        <v>42</v>
      </c>
      <c r="M11" s="22">
        <v>60</v>
      </c>
      <c r="N11" s="22"/>
      <c r="O11" s="22"/>
      <c r="P11" s="22"/>
      <c r="Q11" s="22"/>
      <c r="R11" s="22"/>
    </row>
    <row r="12" spans="2:18" ht="15.95" customHeight="1" x14ac:dyDescent="0.3">
      <c r="B12" s="15" t="s">
        <v>143</v>
      </c>
      <c r="C12" s="6">
        <v>1200</v>
      </c>
      <c r="D12" s="6">
        <f t="shared" si="0"/>
        <v>2565</v>
      </c>
      <c r="E12" s="11">
        <f t="shared" si="1"/>
        <v>1.1375000000000002</v>
      </c>
      <c r="G12" s="22">
        <v>225</v>
      </c>
      <c r="H12" s="22">
        <v>100</v>
      </c>
      <c r="I12" s="22">
        <v>40</v>
      </c>
      <c r="J12" s="22"/>
      <c r="K12" s="22"/>
      <c r="L12" s="22">
        <v>25</v>
      </c>
      <c r="M12" s="22">
        <f>625+500+150</f>
        <v>1275</v>
      </c>
      <c r="N12" s="22">
        <v>900</v>
      </c>
      <c r="O12" s="22"/>
      <c r="P12" s="22"/>
      <c r="Q12" s="22"/>
      <c r="R12" s="22"/>
    </row>
    <row r="13" spans="2:18" ht="15.95" customHeight="1" x14ac:dyDescent="0.3">
      <c r="B13" s="15" t="s">
        <v>80</v>
      </c>
      <c r="C13" s="6">
        <v>0</v>
      </c>
      <c r="D13" s="6">
        <f t="shared" si="0"/>
        <v>255</v>
      </c>
      <c r="E13" s="11" t="e">
        <f t="shared" si="1"/>
        <v>#DIV/0!</v>
      </c>
      <c r="G13" s="22"/>
      <c r="H13" s="22">
        <v>165</v>
      </c>
      <c r="I13" s="22">
        <v>50</v>
      </c>
      <c r="J13" s="46"/>
      <c r="K13" s="22"/>
      <c r="L13" s="22"/>
      <c r="M13" s="22"/>
      <c r="N13" s="22">
        <v>40</v>
      </c>
      <c r="O13" s="22"/>
      <c r="P13" s="22"/>
      <c r="Q13" s="22"/>
      <c r="R13" s="22"/>
    </row>
    <row r="14" spans="2:18" ht="32.1" customHeight="1" x14ac:dyDescent="0.3">
      <c r="B14" s="17" t="s">
        <v>36</v>
      </c>
      <c r="C14" s="12">
        <f>SUM(C8:C13)</f>
        <v>28215</v>
      </c>
      <c r="D14" s="12">
        <f>SUM(D8:D13)</f>
        <v>13545</v>
      </c>
      <c r="E14" s="11">
        <f t="shared" si="1"/>
        <v>-0.51993620414673047</v>
      </c>
      <c r="G14" s="51">
        <f t="shared" ref="G14:R14" si="2">SUM(G8:G13)</f>
        <v>970</v>
      </c>
      <c r="H14" s="51">
        <f>SUM(H9:H13)</f>
        <v>9758</v>
      </c>
      <c r="I14" s="51">
        <f>SUM(I10:I13)</f>
        <v>230</v>
      </c>
      <c r="J14" s="51">
        <f>SUM(J8:J12)</f>
        <v>120</v>
      </c>
      <c r="K14" s="51">
        <f t="shared" si="2"/>
        <v>50</v>
      </c>
      <c r="L14" s="51">
        <f t="shared" si="2"/>
        <v>82</v>
      </c>
      <c r="M14" s="51">
        <f t="shared" si="2"/>
        <v>1380</v>
      </c>
      <c r="N14" s="51">
        <f t="shared" si="2"/>
        <v>955</v>
      </c>
      <c r="O14" s="51">
        <f t="shared" si="2"/>
        <v>0</v>
      </c>
      <c r="P14" s="51">
        <f t="shared" si="2"/>
        <v>0</v>
      </c>
      <c r="Q14" s="51">
        <f t="shared" si="2"/>
        <v>0</v>
      </c>
      <c r="R14" s="51">
        <f t="shared" si="2"/>
        <v>0</v>
      </c>
    </row>
    <row r="15" spans="2:18" ht="6" customHeight="1" x14ac:dyDescent="0.3">
      <c r="G15" s="7"/>
      <c r="H15" s="7"/>
      <c r="I15" s="7"/>
      <c r="J15" s="7"/>
      <c r="K15" s="7"/>
      <c r="L15" s="7"/>
      <c r="M15" s="7"/>
      <c r="N15" s="7"/>
      <c r="O15" s="7"/>
      <c r="P15" s="45"/>
      <c r="Q15" s="7"/>
      <c r="R15" s="7"/>
    </row>
    <row r="16" spans="2:18" ht="6" customHeight="1" x14ac:dyDescent="0.3">
      <c r="G16" s="7"/>
      <c r="H16" s="7"/>
      <c r="I16" s="7"/>
      <c r="J16" s="7"/>
      <c r="K16" s="7"/>
      <c r="L16" s="7"/>
      <c r="M16" s="7"/>
      <c r="N16" s="7"/>
      <c r="O16" s="7"/>
      <c r="P16" s="45"/>
      <c r="Q16" s="7"/>
      <c r="R16" s="7"/>
    </row>
    <row r="17" spans="2:18" s="4" customFormat="1" ht="16.5" x14ac:dyDescent="0.3">
      <c r="B17" s="16" t="s">
        <v>4</v>
      </c>
      <c r="C17" s="9"/>
      <c r="D17" s="9"/>
      <c r="E17" s="10"/>
      <c r="G17" s="9"/>
      <c r="H17" s="9"/>
      <c r="I17" s="9"/>
      <c r="J17" s="9"/>
      <c r="K17" s="9"/>
      <c r="L17" s="9"/>
      <c r="M17" s="9"/>
      <c r="N17" s="9"/>
      <c r="O17" s="9"/>
      <c r="P17" s="9"/>
      <c r="Q17" s="9"/>
      <c r="R17" s="9"/>
    </row>
    <row r="18" spans="2:18" ht="6" customHeight="1" x14ac:dyDescent="0.3">
      <c r="E18" s="8" t="s">
        <v>2</v>
      </c>
      <c r="G18" s="7"/>
      <c r="H18" s="7"/>
      <c r="I18" s="7"/>
      <c r="J18" s="7"/>
      <c r="K18" s="7"/>
      <c r="L18" s="7"/>
      <c r="M18" s="7"/>
      <c r="N18" s="7"/>
      <c r="O18" s="7"/>
      <c r="P18" s="7"/>
      <c r="Q18" s="7"/>
      <c r="R18" s="7"/>
    </row>
    <row r="19" spans="2:18" s="21" customFormat="1" ht="13.5" x14ac:dyDescent="0.3">
      <c r="B19" s="18" t="s">
        <v>45</v>
      </c>
      <c r="C19" s="19"/>
      <c r="D19" s="19"/>
      <c r="E19" s="20"/>
      <c r="G19" s="19"/>
      <c r="H19" s="19"/>
      <c r="I19" s="19"/>
      <c r="J19" s="19"/>
      <c r="K19" s="19"/>
      <c r="L19" s="19"/>
      <c r="M19" s="19"/>
      <c r="N19" s="19"/>
      <c r="O19" s="19"/>
      <c r="P19" s="19"/>
      <c r="Q19" s="19"/>
      <c r="R19" s="19"/>
    </row>
    <row r="20" spans="2:18" ht="15.95" customHeight="1" x14ac:dyDescent="0.3">
      <c r="B20" s="15" t="s">
        <v>107</v>
      </c>
      <c r="C20" s="6">
        <f>+C8*0.25</f>
        <v>3750</v>
      </c>
      <c r="D20" s="6">
        <f t="shared" ref="D20:D31" si="3">SUM(G20:R20)</f>
        <v>0</v>
      </c>
      <c r="E20" s="11" t="str">
        <f>IF(D20=0,"",D20/C20-1)</f>
        <v/>
      </c>
      <c r="G20" s="22"/>
      <c r="H20" s="22"/>
      <c r="I20" s="22"/>
      <c r="J20" s="22"/>
      <c r="K20" s="22"/>
      <c r="L20" s="22"/>
      <c r="M20" s="22"/>
      <c r="N20" s="22"/>
      <c r="O20" s="22"/>
      <c r="P20" s="22"/>
      <c r="Q20" s="22"/>
      <c r="R20" s="22"/>
    </row>
    <row r="21" spans="2:18" ht="15.95" customHeight="1" x14ac:dyDescent="0.3">
      <c r="B21" s="15" t="s">
        <v>5</v>
      </c>
      <c r="C21" s="6">
        <v>2500</v>
      </c>
      <c r="D21" s="6">
        <f t="shared" si="3"/>
        <v>2501.25</v>
      </c>
      <c r="E21" s="11">
        <f t="shared" ref="E21:E32" si="4">IF(D21=0,"",D21/C21-1)</f>
        <v>4.9999999999994493E-4</v>
      </c>
      <c r="G21" s="22"/>
      <c r="H21" s="22"/>
      <c r="I21" s="22">
        <v>2501.25</v>
      </c>
      <c r="J21" s="22"/>
      <c r="K21" s="22"/>
      <c r="L21" s="22"/>
      <c r="M21" s="22"/>
      <c r="N21" s="22"/>
      <c r="O21" s="22"/>
      <c r="P21" s="22"/>
      <c r="Q21" s="22"/>
      <c r="R21" s="22"/>
    </row>
    <row r="22" spans="2:18" ht="15.95" customHeight="1" x14ac:dyDescent="0.3">
      <c r="B22" s="15" t="s">
        <v>6</v>
      </c>
      <c r="C22" s="6">
        <v>0</v>
      </c>
      <c r="D22" s="6">
        <f t="shared" si="3"/>
        <v>0</v>
      </c>
      <c r="E22" s="11" t="str">
        <f t="shared" si="4"/>
        <v/>
      </c>
      <c r="G22" s="22"/>
      <c r="H22" s="22"/>
      <c r="I22" s="22"/>
      <c r="J22" s="22"/>
      <c r="K22" s="22"/>
      <c r="L22" s="22"/>
      <c r="M22" s="22"/>
      <c r="N22" s="22"/>
      <c r="O22" s="22"/>
      <c r="P22" s="22"/>
      <c r="Q22" s="22"/>
      <c r="R22" s="22"/>
    </row>
    <row r="23" spans="2:18" ht="15.95" customHeight="1" x14ac:dyDescent="0.3">
      <c r="B23" s="15" t="s">
        <v>106</v>
      </c>
      <c r="C23" s="6">
        <v>1500</v>
      </c>
      <c r="D23" s="6">
        <f t="shared" si="3"/>
        <v>1220.1199999999999</v>
      </c>
      <c r="E23" s="11">
        <f t="shared" si="4"/>
        <v>-0.18658666666666679</v>
      </c>
      <c r="G23" s="22"/>
      <c r="H23" s="22"/>
      <c r="I23" s="22">
        <v>800</v>
      </c>
      <c r="J23" s="22">
        <v>140.29</v>
      </c>
      <c r="K23" s="22"/>
      <c r="L23" s="22"/>
      <c r="M23" s="22">
        <v>75</v>
      </c>
      <c r="N23" s="22">
        <v>204.83</v>
      </c>
      <c r="O23" s="22"/>
      <c r="P23" s="22"/>
      <c r="Q23" s="22"/>
      <c r="R23" s="22"/>
    </row>
    <row r="24" spans="2:18" ht="15.95" customHeight="1" x14ac:dyDescent="0.3">
      <c r="B24" s="15" t="s">
        <v>69</v>
      </c>
      <c r="C24" s="6">
        <v>3000</v>
      </c>
      <c r="D24" s="6">
        <f t="shared" si="3"/>
        <v>0</v>
      </c>
      <c r="E24" s="11" t="str">
        <f t="shared" si="4"/>
        <v/>
      </c>
      <c r="G24" s="22"/>
      <c r="H24" s="22"/>
      <c r="I24" s="22"/>
      <c r="J24" s="22"/>
      <c r="K24" s="22"/>
      <c r="L24" s="22"/>
      <c r="M24" s="22"/>
      <c r="N24" s="22"/>
      <c r="O24" s="22"/>
      <c r="P24" s="22"/>
      <c r="Q24" s="22"/>
      <c r="R24" s="22"/>
    </row>
    <row r="25" spans="2:18" ht="15.95" customHeight="1" x14ac:dyDescent="0.3">
      <c r="B25" s="15" t="s">
        <v>68</v>
      </c>
      <c r="C25" s="6">
        <v>1500</v>
      </c>
      <c r="D25" s="6">
        <f t="shared" si="3"/>
        <v>0</v>
      </c>
      <c r="E25" s="11" t="str">
        <f t="shared" si="4"/>
        <v/>
      </c>
      <c r="G25" s="22"/>
      <c r="H25" s="22"/>
      <c r="I25" s="22"/>
      <c r="J25" s="22"/>
      <c r="K25" s="22"/>
      <c r="L25" s="22"/>
      <c r="M25" s="22"/>
      <c r="N25" s="22"/>
      <c r="O25" s="22"/>
      <c r="P25" s="22"/>
      <c r="Q25" s="22"/>
      <c r="R25" s="22"/>
    </row>
    <row r="26" spans="2:18" ht="15.95" customHeight="1" x14ac:dyDescent="0.3">
      <c r="B26" s="15" t="s">
        <v>47</v>
      </c>
      <c r="C26" s="6">
        <v>1000</v>
      </c>
      <c r="D26" s="6">
        <f t="shared" si="3"/>
        <v>71.92</v>
      </c>
      <c r="E26" s="11">
        <f t="shared" si="4"/>
        <v>-0.92808000000000002</v>
      </c>
      <c r="G26" s="22"/>
      <c r="H26" s="46"/>
      <c r="I26" s="22"/>
      <c r="J26" s="22"/>
      <c r="K26" s="22"/>
      <c r="L26" s="22"/>
      <c r="M26" s="22"/>
      <c r="N26" s="22">
        <v>71.92</v>
      </c>
      <c r="O26" s="22"/>
      <c r="P26" s="22"/>
      <c r="Q26" s="22"/>
      <c r="R26" s="22"/>
    </row>
    <row r="27" spans="2:18" ht="15.95" customHeight="1" x14ac:dyDescent="0.3">
      <c r="B27" s="15" t="s">
        <v>8</v>
      </c>
      <c r="C27" s="6">
        <v>500</v>
      </c>
      <c r="D27" s="6">
        <f t="shared" si="3"/>
        <v>0</v>
      </c>
      <c r="E27" s="11" t="str">
        <f t="shared" si="4"/>
        <v/>
      </c>
      <c r="G27" s="22"/>
      <c r="H27" s="22"/>
      <c r="I27" s="22"/>
      <c r="J27" s="22"/>
      <c r="K27" s="22"/>
      <c r="L27" s="22"/>
      <c r="M27" s="22"/>
      <c r="N27" s="22"/>
      <c r="O27" s="22"/>
      <c r="P27" s="22"/>
      <c r="Q27" s="22"/>
      <c r="R27" s="22"/>
    </row>
    <row r="28" spans="2:18" ht="15.95" customHeight="1" x14ac:dyDescent="0.3">
      <c r="B28" s="15" t="s">
        <v>9</v>
      </c>
      <c r="C28" s="6">
        <v>500</v>
      </c>
      <c r="D28" s="6">
        <f t="shared" si="3"/>
        <v>0</v>
      </c>
      <c r="E28" s="11" t="str">
        <f t="shared" si="4"/>
        <v/>
      </c>
      <c r="G28" s="22"/>
      <c r="H28" s="22"/>
      <c r="I28" s="22"/>
      <c r="J28" s="22"/>
      <c r="K28" s="22"/>
      <c r="L28" s="22"/>
      <c r="M28" s="22"/>
      <c r="N28" s="22"/>
      <c r="O28" s="22"/>
      <c r="P28" s="22"/>
      <c r="Q28" s="22"/>
      <c r="R28" s="22"/>
    </row>
    <row r="29" spans="2:18" ht="15.95" customHeight="1" x14ac:dyDescent="0.3">
      <c r="B29" s="15" t="s">
        <v>70</v>
      </c>
      <c r="C29" s="6">
        <v>200</v>
      </c>
      <c r="D29" s="6">
        <f t="shared" si="3"/>
        <v>0</v>
      </c>
      <c r="E29" s="11" t="str">
        <f t="shared" si="4"/>
        <v/>
      </c>
      <c r="G29" s="22"/>
      <c r="H29" s="22"/>
      <c r="I29" s="22"/>
      <c r="J29" s="22"/>
      <c r="K29" s="22"/>
      <c r="L29" s="22"/>
      <c r="M29" s="22"/>
      <c r="N29" s="22"/>
      <c r="O29" s="22"/>
      <c r="P29" s="22"/>
      <c r="Q29" s="22"/>
      <c r="R29" s="22"/>
    </row>
    <row r="30" spans="2:18" ht="15.95" customHeight="1" x14ac:dyDescent="0.3">
      <c r="B30" s="15"/>
      <c r="C30" s="6">
        <v>0</v>
      </c>
      <c r="D30" s="6">
        <f t="shared" si="3"/>
        <v>0</v>
      </c>
      <c r="E30" s="11" t="str">
        <f t="shared" si="4"/>
        <v/>
      </c>
      <c r="G30" s="22"/>
      <c r="H30" s="22"/>
      <c r="I30" s="22"/>
      <c r="J30" s="22"/>
      <c r="K30" s="22"/>
      <c r="L30" s="22"/>
      <c r="M30" s="22"/>
      <c r="N30" s="22"/>
      <c r="O30" s="22"/>
      <c r="P30" s="22"/>
      <c r="Q30" s="22"/>
      <c r="R30" s="22"/>
    </row>
    <row r="31" spans="2:18" ht="15.95" customHeight="1" x14ac:dyDescent="0.3">
      <c r="B31" s="15" t="s">
        <v>81</v>
      </c>
      <c r="C31" s="6">
        <v>400</v>
      </c>
      <c r="D31" s="6">
        <f t="shared" si="3"/>
        <v>0</v>
      </c>
      <c r="E31" s="11" t="str">
        <f t="shared" si="4"/>
        <v/>
      </c>
      <c r="G31" s="22"/>
      <c r="H31" s="22"/>
      <c r="I31" s="22"/>
      <c r="J31" s="22"/>
      <c r="K31" s="22"/>
      <c r="L31" s="22"/>
      <c r="M31" s="22"/>
      <c r="N31" s="22"/>
      <c r="O31" s="22"/>
      <c r="P31" s="22"/>
      <c r="Q31" s="22"/>
      <c r="R31" s="22"/>
    </row>
    <row r="32" spans="2:18" ht="32.1" customHeight="1" x14ac:dyDescent="0.3">
      <c r="B32" s="18" t="s">
        <v>48</v>
      </c>
      <c r="C32" s="12">
        <f>SUM(C20:C31)</f>
        <v>14850</v>
      </c>
      <c r="D32" s="12">
        <f>SUM(D20:D31)</f>
        <v>3793.29</v>
      </c>
      <c r="E32" s="11">
        <f t="shared" si="4"/>
        <v>-0.74455959595959598</v>
      </c>
      <c r="G32" s="42">
        <f t="shared" ref="G32:R32" si="5">SUM(G20:G31)</f>
        <v>0</v>
      </c>
      <c r="H32" s="42">
        <f t="shared" si="5"/>
        <v>0</v>
      </c>
      <c r="I32" s="42">
        <f t="shared" si="5"/>
        <v>3301.25</v>
      </c>
      <c r="J32" s="42">
        <f t="shared" si="5"/>
        <v>140.29</v>
      </c>
      <c r="K32" s="42">
        <f t="shared" si="5"/>
        <v>0</v>
      </c>
      <c r="L32" s="42">
        <f t="shared" si="5"/>
        <v>0</v>
      </c>
      <c r="M32" s="42">
        <f t="shared" si="5"/>
        <v>75</v>
      </c>
      <c r="N32" s="42">
        <f t="shared" si="5"/>
        <v>276.75</v>
      </c>
      <c r="O32" s="42">
        <f t="shared" si="5"/>
        <v>0</v>
      </c>
      <c r="P32" s="42">
        <f t="shared" si="5"/>
        <v>0</v>
      </c>
      <c r="Q32" s="42">
        <f t="shared" si="5"/>
        <v>0</v>
      </c>
      <c r="R32" s="42">
        <f t="shared" si="5"/>
        <v>0</v>
      </c>
    </row>
    <row r="33" spans="1:18" ht="13.5" x14ac:dyDescent="0.3">
      <c r="A33" s="36"/>
      <c r="B33" s="40"/>
      <c r="C33" s="34"/>
      <c r="D33" s="34"/>
      <c r="E33" s="35"/>
      <c r="F33" s="36"/>
      <c r="G33" s="34"/>
      <c r="H33" s="34"/>
      <c r="I33" s="34"/>
      <c r="J33" s="34"/>
      <c r="K33" s="34"/>
      <c r="L33" s="34"/>
      <c r="M33" s="34"/>
      <c r="N33" s="34"/>
      <c r="O33" s="34"/>
      <c r="P33" s="34"/>
      <c r="Q33" s="34"/>
      <c r="R33" s="34"/>
    </row>
    <row r="34" spans="1:18" ht="13.5" x14ac:dyDescent="0.3">
      <c r="A34" s="21"/>
      <c r="B34" s="18" t="s">
        <v>40</v>
      </c>
      <c r="C34" s="19"/>
      <c r="D34" s="19"/>
      <c r="E34" s="20"/>
      <c r="F34" s="21"/>
      <c r="G34" s="19"/>
      <c r="H34" s="19"/>
      <c r="I34" s="19"/>
      <c r="J34" s="19"/>
      <c r="K34" s="19"/>
      <c r="L34" s="19"/>
      <c r="M34" s="19"/>
      <c r="N34" s="19"/>
      <c r="O34" s="19"/>
      <c r="P34" s="19"/>
      <c r="Q34" s="19"/>
      <c r="R34" s="19"/>
    </row>
    <row r="35" spans="1:18" s="21" customFormat="1" ht="13.5" x14ac:dyDescent="0.3">
      <c r="A35" s="1"/>
      <c r="B35" s="15" t="s">
        <v>99</v>
      </c>
      <c r="C35" s="6">
        <f>+C9*0.25</f>
        <v>2625</v>
      </c>
      <c r="D35" s="6">
        <f t="shared" ref="D35:D44" si="6">SUM(G35:R35)</f>
        <v>2444.88</v>
      </c>
      <c r="E35" s="11">
        <f t="shared" ref="E35:E45" si="7">IF(D35=0,"",D35/C35-1)</f>
        <v>-6.8617142857142821E-2</v>
      </c>
      <c r="F35" s="1"/>
      <c r="G35" s="53">
        <v>119.88</v>
      </c>
      <c r="H35" s="22">
        <v>2325</v>
      </c>
      <c r="I35" s="22"/>
      <c r="J35" s="22"/>
      <c r="K35" s="22"/>
      <c r="L35" s="22"/>
      <c r="M35" s="22"/>
      <c r="N35" s="22"/>
      <c r="O35" s="22"/>
      <c r="P35" s="22"/>
      <c r="Q35" s="22"/>
      <c r="R35" s="22"/>
    </row>
    <row r="36" spans="1:18" ht="15.95" customHeight="1" x14ac:dyDescent="0.3">
      <c r="B36" s="15" t="s">
        <v>108</v>
      </c>
      <c r="C36" s="6">
        <v>700</v>
      </c>
      <c r="D36" s="6">
        <f t="shared" si="6"/>
        <v>390</v>
      </c>
      <c r="E36" s="11">
        <f t="shared" si="7"/>
        <v>-0.44285714285714284</v>
      </c>
      <c r="G36" s="53">
        <v>390</v>
      </c>
      <c r="H36" s="22"/>
      <c r="I36" s="22"/>
      <c r="J36" s="22"/>
      <c r="K36" s="22"/>
      <c r="L36" s="22"/>
      <c r="M36" s="22"/>
      <c r="N36" s="22"/>
      <c r="O36" s="22"/>
      <c r="P36" s="22"/>
      <c r="Q36" s="22"/>
      <c r="R36" s="22"/>
    </row>
    <row r="37" spans="1:18" ht="15.95" customHeight="1" x14ac:dyDescent="0.3">
      <c r="B37" s="15" t="s">
        <v>109</v>
      </c>
      <c r="C37" s="6">
        <v>400</v>
      </c>
      <c r="D37" s="6">
        <f t="shared" si="6"/>
        <v>405.4</v>
      </c>
      <c r="E37" s="11">
        <f t="shared" si="7"/>
        <v>1.3499999999999845E-2</v>
      </c>
      <c r="G37" s="53">
        <v>405.4</v>
      </c>
      <c r="H37" s="22"/>
      <c r="I37" s="22"/>
      <c r="J37" s="22"/>
      <c r="K37" s="22"/>
      <c r="L37" s="22"/>
      <c r="M37" s="22"/>
      <c r="N37" s="22"/>
      <c r="O37" s="22"/>
      <c r="P37" s="22"/>
      <c r="Q37" s="22"/>
      <c r="R37" s="22"/>
    </row>
    <row r="38" spans="1:18" ht="15.95" customHeight="1" x14ac:dyDescent="0.3">
      <c r="B38" s="15" t="s">
        <v>67</v>
      </c>
      <c r="C38" s="6">
        <v>0</v>
      </c>
      <c r="D38" s="6">
        <f t="shared" si="6"/>
        <v>0</v>
      </c>
      <c r="E38" s="11" t="str">
        <f t="shared" si="7"/>
        <v/>
      </c>
      <c r="G38" s="22"/>
      <c r="H38" s="22"/>
      <c r="I38" s="22"/>
      <c r="J38" s="22"/>
      <c r="K38" s="22"/>
      <c r="L38" s="22"/>
      <c r="M38" s="22"/>
      <c r="N38" s="22"/>
      <c r="O38" s="22"/>
      <c r="P38" s="22"/>
      <c r="Q38" s="22"/>
      <c r="R38" s="22"/>
    </row>
    <row r="39" spans="1:18" ht="15.95" customHeight="1" x14ac:dyDescent="0.3">
      <c r="B39" s="15" t="s">
        <v>13</v>
      </c>
      <c r="C39" s="6">
        <v>900</v>
      </c>
      <c r="D39" s="6">
        <f t="shared" si="6"/>
        <v>206.94</v>
      </c>
      <c r="E39" s="11">
        <f t="shared" si="7"/>
        <v>-0.77006666666666668</v>
      </c>
      <c r="G39" s="22">
        <v>206.94</v>
      </c>
      <c r="H39" s="22"/>
      <c r="I39" s="22"/>
      <c r="J39" s="22"/>
      <c r="K39" s="22"/>
      <c r="L39" s="22"/>
      <c r="M39" s="22"/>
      <c r="N39" s="22"/>
      <c r="O39" s="22"/>
      <c r="P39" s="22"/>
      <c r="Q39" s="22"/>
      <c r="R39" s="22"/>
    </row>
    <row r="40" spans="1:18" ht="15.95" customHeight="1" x14ac:dyDescent="0.3">
      <c r="B40" s="15" t="s">
        <v>14</v>
      </c>
      <c r="C40" s="6">
        <v>500</v>
      </c>
      <c r="D40" s="6">
        <f t="shared" si="6"/>
        <v>127.88</v>
      </c>
      <c r="E40" s="11">
        <f t="shared" si="7"/>
        <v>-0.74424000000000001</v>
      </c>
      <c r="G40" s="53">
        <v>127.88</v>
      </c>
      <c r="H40" s="22"/>
      <c r="I40" s="22"/>
      <c r="J40" s="22"/>
      <c r="K40" s="22"/>
      <c r="L40" s="22"/>
      <c r="M40" s="22"/>
      <c r="N40" s="22"/>
      <c r="O40" s="22"/>
      <c r="P40" s="22"/>
      <c r="Q40" s="22"/>
      <c r="R40" s="22"/>
    </row>
    <row r="41" spans="1:18" ht="15.95" customHeight="1" x14ac:dyDescent="0.3">
      <c r="B41" s="15" t="s">
        <v>15</v>
      </c>
      <c r="C41" s="6">
        <v>300</v>
      </c>
      <c r="D41" s="6">
        <f t="shared" si="6"/>
        <v>142.5</v>
      </c>
      <c r="E41" s="11">
        <f t="shared" si="7"/>
        <v>-0.52500000000000002</v>
      </c>
      <c r="G41" s="53"/>
      <c r="H41" s="22">
        <v>142.5</v>
      </c>
      <c r="I41" s="22"/>
      <c r="J41" s="22"/>
      <c r="K41" s="22"/>
      <c r="L41" s="22"/>
      <c r="M41" s="22"/>
      <c r="N41" s="22"/>
      <c r="O41" s="22"/>
      <c r="P41" s="22"/>
      <c r="Q41" s="22"/>
      <c r="R41" s="22"/>
    </row>
    <row r="42" spans="1:18" ht="13.5" x14ac:dyDescent="0.3">
      <c r="B42" s="15" t="s">
        <v>37</v>
      </c>
      <c r="C42" s="6">
        <v>100</v>
      </c>
      <c r="D42" s="6">
        <f t="shared" si="6"/>
        <v>109.57</v>
      </c>
      <c r="E42" s="11">
        <f t="shared" si="7"/>
        <v>9.5699999999999896E-2</v>
      </c>
      <c r="G42" s="22"/>
      <c r="H42" s="22">
        <v>109.57</v>
      </c>
      <c r="I42" s="22"/>
      <c r="J42" s="22"/>
      <c r="K42" s="22"/>
      <c r="L42" s="22"/>
      <c r="M42" s="22"/>
      <c r="N42" s="22"/>
      <c r="O42" s="22"/>
      <c r="P42" s="22"/>
      <c r="Q42" s="22"/>
      <c r="R42" s="22"/>
    </row>
    <row r="43" spans="1:18" ht="13.5" x14ac:dyDescent="0.3">
      <c r="B43" s="15" t="s">
        <v>93</v>
      </c>
      <c r="C43" s="6">
        <v>0</v>
      </c>
      <c r="D43" s="6">
        <f t="shared" si="6"/>
        <v>0</v>
      </c>
      <c r="E43" s="11" t="str">
        <f t="shared" si="7"/>
        <v/>
      </c>
      <c r="G43" s="22"/>
      <c r="H43" s="22"/>
      <c r="I43" s="22"/>
      <c r="J43" s="22"/>
      <c r="K43" s="22"/>
      <c r="L43" s="22"/>
      <c r="M43" s="22"/>
      <c r="N43" s="22"/>
      <c r="O43" s="22"/>
      <c r="P43" s="22"/>
      <c r="Q43" s="22"/>
      <c r="R43" s="22"/>
    </row>
    <row r="44" spans="1:18" s="21" customFormat="1" ht="13.5" x14ac:dyDescent="0.3">
      <c r="A44" s="1"/>
      <c r="B44" s="15"/>
      <c r="C44" s="6">
        <v>0</v>
      </c>
      <c r="D44" s="6">
        <f t="shared" si="6"/>
        <v>0</v>
      </c>
      <c r="E44" s="11" t="str">
        <f t="shared" si="7"/>
        <v/>
      </c>
      <c r="F44" s="1"/>
      <c r="G44" s="22"/>
      <c r="H44" s="22"/>
      <c r="I44" s="22"/>
      <c r="J44" s="22"/>
      <c r="K44" s="22"/>
      <c r="L44" s="22"/>
      <c r="M44" s="22"/>
      <c r="N44" s="22"/>
      <c r="O44" s="22"/>
      <c r="P44" s="22"/>
      <c r="Q44" s="22"/>
      <c r="R44" s="22"/>
    </row>
    <row r="45" spans="1:18" ht="15.95" customHeight="1" x14ac:dyDescent="0.3">
      <c r="B45" s="15"/>
      <c r="C45" s="6"/>
      <c r="D45" s="6"/>
      <c r="E45" s="11" t="str">
        <f t="shared" si="7"/>
        <v/>
      </c>
      <c r="G45" s="22"/>
      <c r="H45" s="22"/>
      <c r="I45" s="22"/>
      <c r="J45" s="22"/>
      <c r="K45" s="22"/>
      <c r="L45" s="22"/>
      <c r="M45" s="22"/>
      <c r="N45" s="22"/>
      <c r="O45" s="22"/>
      <c r="P45" s="22"/>
      <c r="Q45" s="22"/>
      <c r="R45" s="22"/>
    </row>
    <row r="46" spans="1:18" ht="32.1" customHeight="1" x14ac:dyDescent="0.3">
      <c r="B46" s="18" t="s">
        <v>41</v>
      </c>
      <c r="C46" s="12">
        <f>SUM(C35:C45)</f>
        <v>5525</v>
      </c>
      <c r="D46" s="12">
        <f>SUM(D35:D45)</f>
        <v>3827.1700000000005</v>
      </c>
      <c r="E46" s="11">
        <f>IF(D46=0,"",D46/C46-1)</f>
        <v>-0.30729954751131217</v>
      </c>
      <c r="G46" s="42">
        <f t="shared" ref="G46:R46" si="8">SUM(G35:G45)</f>
        <v>1250.0999999999999</v>
      </c>
      <c r="H46" s="42">
        <f t="shared" si="8"/>
        <v>2577.0700000000002</v>
      </c>
      <c r="I46" s="42">
        <f t="shared" si="8"/>
        <v>0</v>
      </c>
      <c r="J46" s="42">
        <f t="shared" si="8"/>
        <v>0</v>
      </c>
      <c r="K46" s="42">
        <f t="shared" si="8"/>
        <v>0</v>
      </c>
      <c r="L46" s="42">
        <f t="shared" si="8"/>
        <v>0</v>
      </c>
      <c r="M46" s="42">
        <f t="shared" si="8"/>
        <v>0</v>
      </c>
      <c r="N46" s="42">
        <f t="shared" si="8"/>
        <v>0</v>
      </c>
      <c r="O46" s="42">
        <f t="shared" si="8"/>
        <v>0</v>
      </c>
      <c r="P46" s="42">
        <f t="shared" si="8"/>
        <v>0</v>
      </c>
      <c r="Q46" s="42">
        <f t="shared" si="8"/>
        <v>0</v>
      </c>
      <c r="R46" s="42">
        <f t="shared" si="8"/>
        <v>0</v>
      </c>
    </row>
    <row r="47" spans="1:18" ht="13.5" x14ac:dyDescent="0.3">
      <c r="B47" s="18"/>
      <c r="C47" s="48"/>
      <c r="D47" s="48"/>
      <c r="E47" s="49"/>
      <c r="F47" s="36"/>
      <c r="G47" s="34"/>
      <c r="H47" s="34"/>
      <c r="I47" s="34"/>
      <c r="J47" s="34"/>
      <c r="K47" s="34"/>
      <c r="L47" s="34"/>
      <c r="M47" s="34"/>
      <c r="N47" s="34"/>
      <c r="O47" s="34"/>
      <c r="P47" s="34"/>
      <c r="Q47" s="34"/>
      <c r="R47" s="34"/>
    </row>
    <row r="48" spans="1:18" ht="13.5" x14ac:dyDescent="0.3">
      <c r="A48" s="21"/>
      <c r="B48" s="17" t="s">
        <v>16</v>
      </c>
      <c r="C48" s="19"/>
      <c r="D48" s="19"/>
      <c r="E48" s="20"/>
      <c r="F48" s="21"/>
      <c r="G48" s="19"/>
      <c r="H48" s="19"/>
      <c r="I48" s="19"/>
      <c r="J48" s="19"/>
      <c r="K48" s="19"/>
      <c r="L48" s="19"/>
      <c r="M48" s="19"/>
      <c r="N48" s="19"/>
      <c r="O48" s="19"/>
      <c r="P48" s="19"/>
      <c r="Q48" s="19"/>
      <c r="R48" s="19"/>
    </row>
    <row r="49" spans="2:18" ht="13.5" x14ac:dyDescent="0.3">
      <c r="B49" s="15" t="s">
        <v>111</v>
      </c>
      <c r="C49" s="6">
        <f>55*50</f>
        <v>2750</v>
      </c>
      <c r="D49" s="6">
        <f>SUM(G49:R49)</f>
        <v>0</v>
      </c>
      <c r="E49" s="11" t="str">
        <f t="shared" ref="E49:E62" si="9">IF(D49=0,"",D49/C49-1)</f>
        <v/>
      </c>
      <c r="G49" s="22"/>
      <c r="H49" s="22"/>
      <c r="I49" s="50"/>
      <c r="J49" s="22"/>
      <c r="K49" s="22"/>
      <c r="L49" s="22"/>
      <c r="M49" s="22"/>
      <c r="N49" s="22"/>
      <c r="O49" s="22"/>
      <c r="P49" s="22"/>
      <c r="Q49" s="22"/>
      <c r="R49" s="22"/>
    </row>
    <row r="50" spans="2:18" ht="13.5" x14ac:dyDescent="0.3">
      <c r="B50" s="15" t="s">
        <v>100</v>
      </c>
      <c r="C50" s="6">
        <v>100</v>
      </c>
      <c r="D50" s="6">
        <f>SUM(G50:R50)</f>
        <v>0</v>
      </c>
      <c r="E50" s="11" t="str">
        <f t="shared" si="9"/>
        <v/>
      </c>
      <c r="G50" s="22"/>
      <c r="H50" s="22"/>
      <c r="I50" s="22"/>
      <c r="J50" s="22"/>
      <c r="K50" s="22"/>
      <c r="L50" s="22"/>
      <c r="M50" s="22"/>
      <c r="N50" s="22"/>
      <c r="O50" s="22"/>
      <c r="P50" s="22"/>
      <c r="Q50" s="22"/>
      <c r="R50" s="22"/>
    </row>
    <row r="51" spans="2:18" ht="13.5" x14ac:dyDescent="0.3">
      <c r="B51" s="15" t="s">
        <v>66</v>
      </c>
      <c r="C51" s="6">
        <v>0</v>
      </c>
      <c r="D51" s="6">
        <f>SUM(G51:R51)</f>
        <v>0</v>
      </c>
      <c r="E51" s="11" t="str">
        <f t="shared" si="9"/>
        <v/>
      </c>
      <c r="G51" s="22"/>
      <c r="H51" s="22"/>
      <c r="I51" s="22"/>
      <c r="J51" s="22"/>
      <c r="K51" s="22"/>
      <c r="L51" s="22"/>
      <c r="M51" s="22"/>
      <c r="N51" s="22"/>
      <c r="O51" s="22"/>
      <c r="P51" s="22"/>
      <c r="Q51" s="22"/>
      <c r="R51" s="22"/>
    </row>
    <row r="52" spans="2:18" ht="13.5" x14ac:dyDescent="0.3">
      <c r="B52" s="15"/>
      <c r="C52" s="6"/>
      <c r="D52" s="6"/>
      <c r="E52" s="11"/>
      <c r="G52" s="45"/>
      <c r="H52" s="22"/>
      <c r="I52" s="45"/>
      <c r="J52" s="45"/>
      <c r="K52" s="45"/>
      <c r="L52" s="45"/>
      <c r="M52" s="45"/>
      <c r="N52" s="45"/>
      <c r="O52" s="45"/>
      <c r="P52" s="45"/>
      <c r="Q52" s="45"/>
      <c r="R52" s="45"/>
    </row>
    <row r="53" spans="2:18" ht="13.5" x14ac:dyDescent="0.3">
      <c r="B53" s="15" t="s">
        <v>110</v>
      </c>
      <c r="C53" s="6">
        <f>25*55</f>
        <v>1375</v>
      </c>
      <c r="D53" s="6">
        <f>SUM(G53:R53)</f>
        <v>1232.5</v>
      </c>
      <c r="E53" s="11">
        <f t="shared" ref="E53:E55" si="10">IF(D53=0,"",D53/C53-1)</f>
        <v>-0.10363636363636364</v>
      </c>
      <c r="G53" s="22"/>
      <c r="H53" s="22">
        <v>1232.5</v>
      </c>
      <c r="I53" s="50"/>
      <c r="J53" s="22"/>
      <c r="K53" s="22"/>
      <c r="L53" s="22"/>
      <c r="M53" s="22"/>
      <c r="N53" s="22"/>
      <c r="O53" s="22"/>
      <c r="P53" s="22"/>
      <c r="Q53" s="22"/>
      <c r="R53" s="22"/>
    </row>
    <row r="54" spans="2:18" ht="13.5" x14ac:dyDescent="0.3">
      <c r="B54" s="15" t="s">
        <v>101</v>
      </c>
      <c r="C54" s="6">
        <v>100</v>
      </c>
      <c r="D54" s="6">
        <f>SUM(G54:R54)</f>
        <v>256.23</v>
      </c>
      <c r="E54" s="11">
        <f t="shared" si="10"/>
        <v>1.5623</v>
      </c>
      <c r="G54" s="22"/>
      <c r="H54" s="22">
        <v>256.23</v>
      </c>
      <c r="I54" s="22"/>
      <c r="J54" s="22"/>
      <c r="K54" s="22"/>
      <c r="L54" s="22"/>
      <c r="M54" s="22"/>
      <c r="N54" s="22"/>
      <c r="O54" s="22"/>
      <c r="P54" s="22"/>
      <c r="Q54" s="22"/>
      <c r="R54" s="22"/>
    </row>
    <row r="55" spans="2:18" ht="13.5" x14ac:dyDescent="0.3">
      <c r="B55" s="15" t="s">
        <v>102</v>
      </c>
      <c r="C55" s="6">
        <v>0</v>
      </c>
      <c r="D55" s="6">
        <f>SUM(G55:R55)</f>
        <v>0</v>
      </c>
      <c r="E55" s="11" t="str">
        <f t="shared" si="10"/>
        <v/>
      </c>
      <c r="G55" s="22"/>
      <c r="H55" s="22"/>
      <c r="I55" s="22"/>
      <c r="J55" s="22"/>
      <c r="K55" s="22"/>
      <c r="L55" s="22"/>
      <c r="M55" s="22"/>
      <c r="N55" s="22"/>
      <c r="O55" s="22"/>
      <c r="P55" s="22"/>
      <c r="Q55" s="22"/>
      <c r="R55" s="22"/>
    </row>
    <row r="56" spans="2:18" ht="13.5" x14ac:dyDescent="0.3">
      <c r="B56" s="15"/>
      <c r="C56" s="6"/>
      <c r="D56" s="6"/>
      <c r="E56" s="11"/>
      <c r="G56" s="45"/>
      <c r="H56" s="22"/>
      <c r="I56" s="45"/>
      <c r="J56" s="45"/>
      <c r="K56" s="45"/>
      <c r="L56" s="45"/>
      <c r="M56" s="45"/>
      <c r="N56" s="45"/>
      <c r="O56" s="45"/>
      <c r="P56" s="45"/>
      <c r="Q56" s="45"/>
      <c r="R56" s="45"/>
    </row>
    <row r="57" spans="2:18" ht="13.5" x14ac:dyDescent="0.3">
      <c r="B57" s="15" t="s">
        <v>103</v>
      </c>
      <c r="C57" s="6">
        <v>1500</v>
      </c>
      <c r="D57" s="6">
        <f>SUM(G57:R57)</f>
        <v>0</v>
      </c>
      <c r="E57" s="11"/>
      <c r="G57" s="22"/>
      <c r="H57" s="22"/>
      <c r="I57" s="22"/>
      <c r="J57" s="22"/>
      <c r="K57" s="22"/>
      <c r="L57" s="22"/>
      <c r="M57" s="22"/>
      <c r="N57" s="22"/>
      <c r="O57" s="22"/>
      <c r="P57" s="22"/>
      <c r="Q57" s="22"/>
      <c r="R57" s="22"/>
    </row>
    <row r="58" spans="2:18" ht="13.5" x14ac:dyDescent="0.3">
      <c r="B58" s="15" t="s">
        <v>104</v>
      </c>
      <c r="C58" s="6">
        <v>300</v>
      </c>
      <c r="D58" s="6">
        <f>SUM(G58:R58)</f>
        <v>0</v>
      </c>
      <c r="E58" s="11" t="str">
        <f t="shared" si="9"/>
        <v/>
      </c>
      <c r="G58" s="22"/>
      <c r="H58" s="22"/>
      <c r="I58" s="22"/>
      <c r="J58" s="22"/>
      <c r="K58" s="22"/>
      <c r="L58" s="22"/>
      <c r="M58" s="22"/>
      <c r="N58" s="22"/>
      <c r="O58" s="22"/>
      <c r="P58" s="22"/>
      <c r="Q58" s="22"/>
      <c r="R58" s="22"/>
    </row>
    <row r="59" spans="2:18" ht="13.5" x14ac:dyDescent="0.3">
      <c r="B59" s="15" t="s">
        <v>105</v>
      </c>
      <c r="C59" s="6">
        <v>300</v>
      </c>
      <c r="D59" s="6">
        <f>SUM(G59:R59)</f>
        <v>0</v>
      </c>
      <c r="E59" s="11" t="str">
        <f t="shared" si="9"/>
        <v/>
      </c>
      <c r="G59" s="22"/>
      <c r="H59" s="22"/>
      <c r="I59" s="22"/>
      <c r="J59" s="22"/>
      <c r="K59" s="22"/>
      <c r="L59" s="22"/>
      <c r="M59" s="22"/>
      <c r="N59" s="22"/>
      <c r="O59" s="22"/>
      <c r="P59" s="22"/>
      <c r="Q59" s="22"/>
      <c r="R59" s="22"/>
    </row>
    <row r="60" spans="2:18" ht="13.5" x14ac:dyDescent="0.3">
      <c r="B60" s="15"/>
      <c r="C60" s="6"/>
      <c r="D60" s="6"/>
      <c r="E60" s="11" t="str">
        <f t="shared" si="9"/>
        <v/>
      </c>
      <c r="G60" s="24"/>
      <c r="H60" s="22"/>
      <c r="I60" s="24"/>
      <c r="J60" s="24"/>
      <c r="K60" s="24"/>
      <c r="L60" s="28"/>
      <c r="M60" s="22"/>
      <c r="N60" s="29"/>
      <c r="O60" s="24"/>
      <c r="P60" s="24"/>
      <c r="Q60" s="24"/>
      <c r="R60" s="24"/>
    </row>
    <row r="61" spans="2:18" ht="13.5" x14ac:dyDescent="0.3">
      <c r="B61" s="15" t="s">
        <v>1</v>
      </c>
      <c r="C61" s="6"/>
      <c r="D61" s="6"/>
      <c r="E61" s="11" t="str">
        <f t="shared" si="9"/>
        <v/>
      </c>
      <c r="G61" s="22">
        <v>115.99</v>
      </c>
      <c r="H61" s="22"/>
      <c r="I61" s="22"/>
      <c r="J61" s="22"/>
      <c r="K61" s="22"/>
      <c r="L61" s="22"/>
      <c r="M61" s="22"/>
      <c r="N61" s="22"/>
      <c r="O61" s="22"/>
      <c r="P61" s="22"/>
      <c r="Q61" s="22"/>
      <c r="R61" s="22"/>
    </row>
    <row r="62" spans="2:18" ht="32.1" customHeight="1" x14ac:dyDescent="0.3">
      <c r="B62" s="18" t="s">
        <v>35</v>
      </c>
      <c r="C62" s="12">
        <f>SUM(C49:C61)</f>
        <v>6425</v>
      </c>
      <c r="D62" s="12">
        <f>SUM(D49:D61)</f>
        <v>1488.73</v>
      </c>
      <c r="E62" s="11">
        <f t="shared" si="9"/>
        <v>-0.76829105058365754</v>
      </c>
      <c r="G62" s="42">
        <f t="shared" ref="G62:R62" si="11">SUM(G49:G61)</f>
        <v>115.99</v>
      </c>
      <c r="H62" s="42">
        <f t="shared" si="11"/>
        <v>1488.73</v>
      </c>
      <c r="I62" s="42">
        <f t="shared" si="11"/>
        <v>0</v>
      </c>
      <c r="J62" s="42">
        <f t="shared" si="11"/>
        <v>0</v>
      </c>
      <c r="K62" s="42">
        <f t="shared" si="11"/>
        <v>0</v>
      </c>
      <c r="L62" s="42">
        <f t="shared" si="11"/>
        <v>0</v>
      </c>
      <c r="M62" s="42">
        <f t="shared" si="11"/>
        <v>0</v>
      </c>
      <c r="N62" s="42">
        <f t="shared" si="11"/>
        <v>0</v>
      </c>
      <c r="O62" s="42">
        <f t="shared" si="11"/>
        <v>0</v>
      </c>
      <c r="P62" s="42">
        <f t="shared" si="11"/>
        <v>0</v>
      </c>
      <c r="Q62" s="42">
        <f t="shared" si="11"/>
        <v>0</v>
      </c>
      <c r="R62" s="42">
        <f t="shared" si="11"/>
        <v>0</v>
      </c>
    </row>
    <row r="63" spans="2:18" ht="13.5" x14ac:dyDescent="0.3">
      <c r="B63" s="18"/>
      <c r="C63" s="34"/>
      <c r="D63" s="34"/>
      <c r="E63" s="35"/>
      <c r="F63" s="36"/>
      <c r="G63" s="34"/>
      <c r="H63" s="34"/>
      <c r="I63" s="34"/>
      <c r="J63" s="34"/>
      <c r="K63" s="34"/>
      <c r="L63" s="34"/>
      <c r="M63" s="34"/>
      <c r="N63" s="34"/>
      <c r="O63" s="34"/>
      <c r="P63" s="34"/>
      <c r="Q63" s="34"/>
      <c r="R63" s="34"/>
    </row>
    <row r="64" spans="2:18" ht="13.5" x14ac:dyDescent="0.3">
      <c r="B64" s="17" t="s">
        <v>19</v>
      </c>
      <c r="C64" s="19"/>
      <c r="D64" s="19"/>
      <c r="E64" s="6">
        <f t="shared" ref="D64:E69" si="12">SUM(H64:S64)</f>
        <v>0</v>
      </c>
      <c r="F64" s="21"/>
      <c r="G64" s="19"/>
      <c r="H64" s="19"/>
      <c r="I64" s="19"/>
      <c r="J64" s="19"/>
      <c r="K64" s="19"/>
      <c r="L64" s="19"/>
      <c r="M64" s="19"/>
      <c r="N64" s="19"/>
      <c r="O64" s="19"/>
      <c r="P64" s="19"/>
      <c r="Q64" s="19"/>
      <c r="R64" s="19"/>
    </row>
    <row r="65" spans="1:18" ht="13.5" x14ac:dyDescent="0.3">
      <c r="B65" s="15" t="s">
        <v>73</v>
      </c>
      <c r="C65" s="6">
        <v>400</v>
      </c>
      <c r="D65" s="6">
        <f t="shared" si="12"/>
        <v>111.9</v>
      </c>
      <c r="E65" s="11">
        <f t="shared" ref="E65:E74" si="13">IF(D65=0,"",D65/C65-1)</f>
        <v>-0.72025000000000006</v>
      </c>
      <c r="G65" s="22"/>
      <c r="H65" s="22">
        <v>111.9</v>
      </c>
      <c r="I65" s="47"/>
      <c r="J65" s="22"/>
      <c r="K65" s="22"/>
      <c r="L65" s="22"/>
      <c r="M65" s="22"/>
      <c r="N65" s="22"/>
      <c r="O65" s="22"/>
      <c r="P65" s="22"/>
      <c r="Q65" s="22"/>
      <c r="R65" s="22"/>
    </row>
    <row r="66" spans="1:18" ht="13.5" x14ac:dyDescent="0.3">
      <c r="B66" s="15" t="s">
        <v>113</v>
      </c>
      <c r="C66" s="6">
        <v>125</v>
      </c>
      <c r="D66" s="6">
        <f t="shared" si="12"/>
        <v>47.16</v>
      </c>
      <c r="E66" s="11">
        <f t="shared" si="13"/>
        <v>-0.62272000000000005</v>
      </c>
      <c r="G66" s="22"/>
      <c r="H66" s="22">
        <v>20</v>
      </c>
      <c r="I66" s="22">
        <v>27.16</v>
      </c>
      <c r="J66" s="22"/>
      <c r="K66" s="22"/>
      <c r="L66" s="22"/>
      <c r="M66" s="22"/>
      <c r="N66" s="22"/>
      <c r="O66" s="22"/>
      <c r="P66" s="22"/>
      <c r="Q66" s="22"/>
      <c r="R66" s="22"/>
    </row>
    <row r="67" spans="1:18" ht="13.5" x14ac:dyDescent="0.3">
      <c r="B67" s="15" t="s">
        <v>21</v>
      </c>
      <c r="C67" s="6">
        <v>80</v>
      </c>
      <c r="D67" s="6">
        <f t="shared" si="12"/>
        <v>79.8</v>
      </c>
      <c r="E67" s="11">
        <f t="shared" si="13"/>
        <v>-2.5000000000000577E-3</v>
      </c>
      <c r="G67" s="22"/>
      <c r="H67" s="22"/>
      <c r="I67" s="22">
        <v>31.2</v>
      </c>
      <c r="J67" s="22">
        <v>15.6</v>
      </c>
      <c r="K67" s="22"/>
      <c r="L67" s="22"/>
      <c r="M67" s="22">
        <v>33</v>
      </c>
      <c r="N67" s="22"/>
      <c r="O67" s="22"/>
      <c r="P67" s="22"/>
      <c r="Q67" s="22"/>
      <c r="R67" s="22"/>
    </row>
    <row r="68" spans="1:18" ht="13.5" x14ac:dyDescent="0.3">
      <c r="B68" s="15"/>
      <c r="C68" s="6"/>
      <c r="D68" s="6">
        <f t="shared" si="12"/>
        <v>0</v>
      </c>
      <c r="E68" s="11" t="str">
        <f t="shared" si="13"/>
        <v/>
      </c>
      <c r="G68" s="22"/>
      <c r="H68" s="22"/>
      <c r="I68" s="22"/>
      <c r="J68" s="22"/>
      <c r="K68" s="22"/>
      <c r="L68" s="22"/>
      <c r="M68" s="22"/>
      <c r="N68" s="22"/>
      <c r="O68" s="22"/>
      <c r="P68" s="22"/>
      <c r="Q68" s="22"/>
      <c r="R68" s="22"/>
    </row>
    <row r="69" spans="1:18" ht="13.5" x14ac:dyDescent="0.3">
      <c r="B69" s="15" t="s">
        <v>118</v>
      </c>
      <c r="C69" s="6">
        <v>2400</v>
      </c>
      <c r="D69" s="6">
        <f t="shared" si="12"/>
        <v>2522.96</v>
      </c>
      <c r="E69" s="11"/>
      <c r="G69" s="22">
        <v>2522.96</v>
      </c>
      <c r="H69" s="22"/>
      <c r="I69" s="22"/>
      <c r="J69" s="22"/>
      <c r="K69" s="22"/>
      <c r="L69" s="22"/>
      <c r="M69" s="22"/>
      <c r="N69" s="22"/>
      <c r="O69" s="22"/>
      <c r="P69" s="22"/>
      <c r="Q69" s="22"/>
      <c r="R69" s="22"/>
    </row>
    <row r="70" spans="1:18" ht="13.5" x14ac:dyDescent="0.3">
      <c r="B70" s="15" t="s">
        <v>39</v>
      </c>
      <c r="C70" s="6">
        <v>200</v>
      </c>
      <c r="D70" s="6">
        <f>SUM(G70:R70)</f>
        <v>60.57</v>
      </c>
      <c r="E70" s="11">
        <f t="shared" si="13"/>
        <v>-0.69714999999999994</v>
      </c>
      <c r="G70" s="22"/>
      <c r="H70" s="22"/>
      <c r="I70" s="22">
        <v>60.57</v>
      </c>
      <c r="J70" s="22"/>
      <c r="K70" s="22"/>
      <c r="L70" s="22"/>
      <c r="M70" s="22"/>
      <c r="N70" s="22"/>
      <c r="O70" s="22"/>
      <c r="P70" s="22"/>
      <c r="Q70" s="22"/>
      <c r="R70" s="22"/>
    </row>
    <row r="71" spans="1:18" ht="13.5" x14ac:dyDescent="0.3">
      <c r="B71" s="15" t="s">
        <v>115</v>
      </c>
      <c r="C71" s="45">
        <v>1000</v>
      </c>
      <c r="D71" s="6">
        <f t="shared" ref="D71:D73" si="14">SUM(G71:R71)</f>
        <v>277.45999999999998</v>
      </c>
      <c r="E71" s="11"/>
      <c r="G71" s="22">
        <f>19.86+10.29</f>
        <v>30.15</v>
      </c>
      <c r="H71" s="22">
        <v>39.85</v>
      </c>
      <c r="I71" s="22">
        <f>21.47+22.78</f>
        <v>44.25</v>
      </c>
      <c r="J71" s="22">
        <v>19.14</v>
      </c>
      <c r="K71" s="22">
        <v>35.549999999999997</v>
      </c>
      <c r="L71" s="22"/>
      <c r="M71" s="22">
        <v>91.64</v>
      </c>
      <c r="N71" s="22">
        <v>16.88</v>
      </c>
      <c r="O71" s="22"/>
      <c r="P71" s="22"/>
      <c r="Q71" s="22"/>
      <c r="R71" s="22"/>
    </row>
    <row r="72" spans="1:18" ht="13.5" x14ac:dyDescent="0.3">
      <c r="B72" s="15" t="s">
        <v>114</v>
      </c>
      <c r="C72" s="45">
        <v>50</v>
      </c>
      <c r="D72" s="6">
        <f t="shared" si="14"/>
        <v>0</v>
      </c>
      <c r="E72" s="11"/>
      <c r="G72" s="22"/>
      <c r="H72" s="22"/>
      <c r="I72" s="22"/>
      <c r="J72" s="22"/>
      <c r="K72" s="22"/>
      <c r="L72" s="22"/>
      <c r="M72" s="22"/>
      <c r="N72" s="22"/>
      <c r="O72" s="22"/>
      <c r="P72" s="22"/>
      <c r="Q72" s="22"/>
      <c r="R72" s="22"/>
    </row>
    <row r="73" spans="1:18" ht="13.5" x14ac:dyDescent="0.3">
      <c r="B73" s="15" t="s">
        <v>83</v>
      </c>
      <c r="C73" s="45">
        <v>500</v>
      </c>
      <c r="D73" s="6">
        <f t="shared" si="14"/>
        <v>150</v>
      </c>
      <c r="E73" s="11"/>
      <c r="G73" s="22"/>
      <c r="H73" s="22">
        <v>150</v>
      </c>
      <c r="I73" s="22"/>
      <c r="J73" s="22"/>
      <c r="K73" s="22"/>
      <c r="L73" s="22"/>
      <c r="M73" s="22"/>
      <c r="N73" s="22"/>
      <c r="O73" s="22"/>
      <c r="P73" s="22"/>
      <c r="Q73" s="22"/>
      <c r="R73" s="22"/>
    </row>
    <row r="74" spans="1:18" ht="32.1" customHeight="1" x14ac:dyDescent="0.3">
      <c r="B74" s="18" t="s">
        <v>34</v>
      </c>
      <c r="C74" s="12">
        <f>SUM(C65:C73)</f>
        <v>4755</v>
      </c>
      <c r="D74" s="12">
        <f>SUM(D65:D73)</f>
        <v>3249.8500000000004</v>
      </c>
      <c r="E74" s="11">
        <f t="shared" si="13"/>
        <v>-0.31654048370136689</v>
      </c>
      <c r="G74" s="42">
        <f t="shared" ref="G74:R74" si="15">SUM(G65:G73)</f>
        <v>2553.11</v>
      </c>
      <c r="H74" s="42">
        <f t="shared" si="15"/>
        <v>321.75</v>
      </c>
      <c r="I74" s="42">
        <f t="shared" si="15"/>
        <v>163.18</v>
      </c>
      <c r="J74" s="42">
        <f t="shared" si="15"/>
        <v>34.74</v>
      </c>
      <c r="K74" s="42">
        <f t="shared" si="15"/>
        <v>35.549999999999997</v>
      </c>
      <c r="L74" s="42">
        <f t="shared" si="15"/>
        <v>0</v>
      </c>
      <c r="M74" s="42">
        <f t="shared" si="15"/>
        <v>124.64</v>
      </c>
      <c r="N74" s="42">
        <f t="shared" si="15"/>
        <v>16.88</v>
      </c>
      <c r="O74" s="42">
        <f t="shared" si="15"/>
        <v>0</v>
      </c>
      <c r="P74" s="42">
        <f t="shared" si="15"/>
        <v>0</v>
      </c>
      <c r="Q74" s="42">
        <f t="shared" si="15"/>
        <v>0</v>
      </c>
      <c r="R74" s="42">
        <f t="shared" si="15"/>
        <v>0</v>
      </c>
    </row>
    <row r="75" spans="1:18" ht="32.1" customHeight="1" x14ac:dyDescent="0.3">
      <c r="B75" s="40"/>
      <c r="C75" s="34"/>
      <c r="D75" s="34"/>
      <c r="E75" s="35"/>
      <c r="F75" s="36"/>
      <c r="G75" s="34"/>
      <c r="H75" s="34"/>
      <c r="I75" s="34"/>
      <c r="J75" s="34"/>
      <c r="K75" s="34"/>
      <c r="L75" s="34"/>
      <c r="M75" s="34"/>
      <c r="N75" s="34"/>
      <c r="O75" s="34"/>
      <c r="P75" s="34"/>
      <c r="Q75" s="34"/>
      <c r="R75" s="34"/>
    </row>
    <row r="76" spans="1:18" ht="32.1" customHeight="1" x14ac:dyDescent="0.3">
      <c r="B76" s="18" t="s">
        <v>120</v>
      </c>
      <c r="C76" s="31">
        <f>SUM(C32+C46+C62+C74)</f>
        <v>31555</v>
      </c>
      <c r="D76" s="31">
        <f>SUM(G76:R76)</f>
        <v>12475.029999999999</v>
      </c>
      <c r="E76" s="32"/>
      <c r="G76" s="42">
        <f t="shared" ref="G76:R76" si="16">+SUM(G32+G46+G62+G74)</f>
        <v>3919.2</v>
      </c>
      <c r="H76" s="42">
        <f t="shared" si="16"/>
        <v>4387.55</v>
      </c>
      <c r="I76" s="42">
        <f t="shared" si="16"/>
        <v>3464.43</v>
      </c>
      <c r="J76" s="42">
        <f t="shared" si="16"/>
        <v>175.03</v>
      </c>
      <c r="K76" s="42">
        <f t="shared" si="16"/>
        <v>35.549999999999997</v>
      </c>
      <c r="L76" s="42">
        <f t="shared" si="16"/>
        <v>0</v>
      </c>
      <c r="M76" s="42">
        <f t="shared" si="16"/>
        <v>199.64</v>
      </c>
      <c r="N76" s="42">
        <f t="shared" si="16"/>
        <v>293.63</v>
      </c>
      <c r="O76" s="42">
        <f t="shared" si="16"/>
        <v>0</v>
      </c>
      <c r="P76" s="42">
        <f t="shared" si="16"/>
        <v>0</v>
      </c>
      <c r="Q76" s="42">
        <f t="shared" si="16"/>
        <v>0</v>
      </c>
      <c r="R76" s="42">
        <f t="shared" si="16"/>
        <v>0</v>
      </c>
    </row>
    <row r="77" spans="1:18" ht="32.1" customHeight="1" x14ac:dyDescent="0.3">
      <c r="A77" s="36"/>
      <c r="B77" s="40" t="s">
        <v>92</v>
      </c>
      <c r="C77" s="34">
        <f>+C14-C76</f>
        <v>-3340</v>
      </c>
      <c r="D77" s="34">
        <f>+D14-D76</f>
        <v>1069.9700000000012</v>
      </c>
      <c r="E77" s="35"/>
      <c r="F77" s="36"/>
      <c r="G77" s="34"/>
      <c r="H77" s="34"/>
      <c r="I77" s="34"/>
      <c r="J77" s="34"/>
      <c r="K77" s="34"/>
      <c r="L77" s="34"/>
      <c r="M77" s="34"/>
      <c r="N77" s="34"/>
      <c r="O77" s="34"/>
      <c r="P77" s="34"/>
      <c r="Q77" s="34"/>
      <c r="R77" s="34"/>
    </row>
    <row r="78" spans="1:18" ht="15.95" customHeight="1" x14ac:dyDescent="0.3">
      <c r="B78" s="38" t="s">
        <v>122</v>
      </c>
      <c r="G78" s="7"/>
      <c r="H78" s="7"/>
      <c r="I78" s="7"/>
      <c r="J78" s="7"/>
      <c r="K78" s="7"/>
      <c r="L78" s="7"/>
      <c r="M78" s="7"/>
      <c r="N78" s="7"/>
      <c r="O78" s="7"/>
      <c r="P78" s="7"/>
      <c r="Q78" s="7"/>
      <c r="R78" s="7"/>
    </row>
    <row r="79" spans="1:18" ht="15.95" customHeight="1" x14ac:dyDescent="0.3">
      <c r="B79" s="15" t="s">
        <v>49</v>
      </c>
      <c r="C79" s="23"/>
      <c r="D79" s="6">
        <f t="shared" ref="D79:D94" si="17">SUM(G79:R79)</f>
        <v>0</v>
      </c>
      <c r="E79" s="39"/>
      <c r="G79" s="22"/>
      <c r="H79" s="22"/>
      <c r="I79" s="22"/>
      <c r="J79" s="22"/>
      <c r="K79" s="22"/>
      <c r="L79" s="22"/>
      <c r="M79" s="22"/>
      <c r="N79" s="22"/>
      <c r="O79" s="22"/>
      <c r="P79" s="22"/>
      <c r="Q79" s="22"/>
      <c r="R79" s="22"/>
    </row>
    <row r="80" spans="1:18" ht="15.95" customHeight="1" x14ac:dyDescent="0.3">
      <c r="B80" s="15" t="s">
        <v>50</v>
      </c>
      <c r="C80" s="6"/>
      <c r="D80" s="6">
        <f t="shared" si="17"/>
        <v>0</v>
      </c>
      <c r="E80" s="11"/>
      <c r="G80" s="22"/>
      <c r="H80" s="22"/>
      <c r="I80" s="22"/>
      <c r="J80" s="22"/>
      <c r="K80" s="22"/>
      <c r="L80" s="22"/>
      <c r="M80" s="22"/>
      <c r="N80" s="22"/>
      <c r="O80" s="22"/>
      <c r="P80" s="22"/>
      <c r="Q80" s="22"/>
      <c r="R80" s="22"/>
    </row>
    <row r="81" spans="1:18" ht="15.95" customHeight="1" x14ac:dyDescent="0.3">
      <c r="B81" s="15" t="s">
        <v>51</v>
      </c>
      <c r="C81" s="6"/>
      <c r="D81" s="6">
        <f t="shared" si="17"/>
        <v>0</v>
      </c>
      <c r="E81" s="11"/>
      <c r="G81" s="22"/>
      <c r="H81" s="22"/>
      <c r="I81" s="22"/>
      <c r="J81" s="30"/>
      <c r="K81" s="22"/>
      <c r="L81" s="22"/>
      <c r="M81" s="22"/>
      <c r="N81" s="22"/>
      <c r="O81" s="22"/>
      <c r="P81" s="22"/>
      <c r="Q81" s="22"/>
      <c r="R81" s="22"/>
    </row>
    <row r="82" spans="1:18" ht="15.95" customHeight="1" x14ac:dyDescent="0.3">
      <c r="B82" s="15" t="s">
        <v>52</v>
      </c>
      <c r="C82" s="6"/>
      <c r="D82" s="6">
        <f t="shared" si="17"/>
        <v>0</v>
      </c>
      <c r="E82" s="11"/>
      <c r="G82" s="22"/>
      <c r="H82" s="22"/>
      <c r="I82" s="22"/>
      <c r="J82" s="22"/>
      <c r="K82" s="22"/>
      <c r="L82" s="22"/>
      <c r="M82" s="22"/>
      <c r="N82" s="22"/>
      <c r="O82" s="22"/>
      <c r="P82" s="22"/>
      <c r="Q82" s="22"/>
      <c r="R82" s="22"/>
    </row>
    <row r="83" spans="1:18" ht="15.95" customHeight="1" x14ac:dyDescent="0.3">
      <c r="B83" s="15" t="s">
        <v>53</v>
      </c>
      <c r="C83" s="6"/>
      <c r="D83" s="6">
        <f t="shared" si="17"/>
        <v>0</v>
      </c>
      <c r="E83" s="11"/>
      <c r="G83" s="22"/>
      <c r="H83" s="22"/>
      <c r="I83" s="22"/>
      <c r="J83" s="22"/>
      <c r="K83" s="22"/>
      <c r="L83" s="22"/>
      <c r="M83" s="22"/>
      <c r="N83" s="22"/>
      <c r="O83" s="22"/>
      <c r="P83" s="22"/>
      <c r="Q83" s="22"/>
      <c r="R83" s="22"/>
    </row>
    <row r="84" spans="1:18" ht="15.95" customHeight="1" x14ac:dyDescent="0.3">
      <c r="B84" s="15" t="s">
        <v>54</v>
      </c>
      <c r="C84" s="6"/>
      <c r="D84" s="6">
        <f t="shared" si="17"/>
        <v>0</v>
      </c>
      <c r="E84" s="11"/>
      <c r="G84" s="22"/>
      <c r="H84" s="22" t="s">
        <v>2</v>
      </c>
      <c r="I84" s="22"/>
      <c r="J84" s="22"/>
      <c r="K84" s="22"/>
      <c r="L84" s="22"/>
      <c r="M84" s="22"/>
      <c r="N84" s="22"/>
      <c r="O84" s="22"/>
      <c r="P84" s="22"/>
      <c r="Q84" s="22"/>
      <c r="R84" s="22"/>
    </row>
    <row r="85" spans="1:18" ht="15.95" customHeight="1" x14ac:dyDescent="0.3">
      <c r="B85" s="15" t="s">
        <v>55</v>
      </c>
      <c r="C85" s="6"/>
      <c r="D85" s="6">
        <f t="shared" si="17"/>
        <v>0</v>
      </c>
      <c r="E85" s="11"/>
      <c r="G85" s="22"/>
      <c r="H85" s="22"/>
      <c r="I85" s="22"/>
      <c r="J85" s="22"/>
      <c r="K85" s="22"/>
      <c r="L85" s="22"/>
      <c r="M85" s="22"/>
      <c r="N85" s="22"/>
      <c r="O85" s="22"/>
      <c r="P85" s="22"/>
      <c r="Q85" s="22"/>
      <c r="R85" s="22"/>
    </row>
    <row r="86" spans="1:18" ht="15.95" customHeight="1" x14ac:dyDescent="0.3">
      <c r="B86" s="15" t="s">
        <v>56</v>
      </c>
      <c r="C86" s="6"/>
      <c r="D86" s="6">
        <f t="shared" si="17"/>
        <v>0</v>
      </c>
      <c r="E86" s="11"/>
      <c r="G86" s="22"/>
      <c r="H86" s="22"/>
      <c r="I86" s="22"/>
      <c r="J86" s="22"/>
      <c r="K86" s="22"/>
      <c r="L86" s="22"/>
      <c r="M86" s="22"/>
      <c r="N86" s="22"/>
      <c r="O86" s="22"/>
      <c r="P86" s="22"/>
      <c r="Q86" s="22"/>
      <c r="R86" s="22"/>
    </row>
    <row r="87" spans="1:18" ht="15.95" customHeight="1" x14ac:dyDescent="0.3">
      <c r="B87" s="15" t="s">
        <v>57</v>
      </c>
      <c r="C87" s="6"/>
      <c r="D87" s="6">
        <f t="shared" si="17"/>
        <v>0</v>
      </c>
      <c r="E87" s="11"/>
      <c r="G87" s="22"/>
      <c r="H87" s="22"/>
      <c r="I87" s="22"/>
      <c r="J87" s="22"/>
      <c r="K87" s="22"/>
      <c r="L87" s="22"/>
      <c r="M87" s="22"/>
      <c r="N87" s="22"/>
      <c r="O87" s="22"/>
      <c r="P87" s="22"/>
      <c r="Q87" s="22"/>
      <c r="R87" s="22"/>
    </row>
    <row r="88" spans="1:18" ht="15.95" customHeight="1" x14ac:dyDescent="0.3">
      <c r="B88" s="15" t="s">
        <v>58</v>
      </c>
      <c r="C88" s="6"/>
      <c r="D88" s="6">
        <f t="shared" si="17"/>
        <v>0</v>
      </c>
      <c r="E88" s="11"/>
      <c r="G88" s="22"/>
      <c r="H88" s="22"/>
      <c r="I88" s="22"/>
      <c r="J88" s="22"/>
      <c r="K88" s="22"/>
      <c r="L88" s="22"/>
      <c r="M88" s="22"/>
      <c r="N88" s="22"/>
      <c r="O88" s="22"/>
      <c r="P88" s="22"/>
      <c r="Q88" s="22"/>
      <c r="R88" s="22"/>
    </row>
    <row r="89" spans="1:18" ht="15.95" customHeight="1" x14ac:dyDescent="0.3">
      <c r="B89" s="15" t="s">
        <v>59</v>
      </c>
      <c r="C89" s="6"/>
      <c r="D89" s="6">
        <f t="shared" si="17"/>
        <v>0</v>
      </c>
      <c r="E89" s="11"/>
      <c r="G89" s="22"/>
      <c r="H89" s="22"/>
      <c r="I89" s="22"/>
      <c r="J89" s="22"/>
      <c r="K89" s="22"/>
      <c r="L89" s="22"/>
      <c r="M89" s="22"/>
      <c r="N89" s="22"/>
      <c r="O89" s="22"/>
      <c r="P89" s="22"/>
      <c r="Q89" s="22"/>
      <c r="R89" s="22"/>
    </row>
    <row r="90" spans="1:18" ht="15.95" customHeight="1" x14ac:dyDescent="0.3">
      <c r="B90" s="15" t="s">
        <v>60</v>
      </c>
      <c r="C90" s="6"/>
      <c r="D90" s="6">
        <f t="shared" si="17"/>
        <v>0</v>
      </c>
      <c r="E90" s="11"/>
      <c r="G90" s="22"/>
      <c r="H90" s="22"/>
      <c r="I90" s="22"/>
      <c r="J90" s="22"/>
      <c r="K90" s="22"/>
      <c r="L90" s="22"/>
      <c r="M90" s="22"/>
      <c r="N90" s="22"/>
      <c r="O90" s="22"/>
      <c r="P90" s="22"/>
      <c r="Q90" s="22"/>
      <c r="R90" s="22"/>
    </row>
    <row r="91" spans="1:18" ht="15.95" customHeight="1" x14ac:dyDescent="0.3">
      <c r="B91" s="15" t="s">
        <v>61</v>
      </c>
      <c r="C91" s="6"/>
      <c r="D91" s="6">
        <f t="shared" si="17"/>
        <v>0</v>
      </c>
      <c r="E91" s="11"/>
      <c r="G91" s="22"/>
      <c r="H91" s="22"/>
      <c r="I91" s="22"/>
      <c r="J91" s="22"/>
      <c r="K91" s="22"/>
      <c r="L91" s="22"/>
      <c r="M91" s="22"/>
      <c r="N91" s="22"/>
      <c r="O91" s="22"/>
      <c r="P91" s="22"/>
      <c r="Q91" s="22"/>
      <c r="R91" s="22"/>
    </row>
    <row r="92" spans="1:18" ht="15.95" customHeight="1" x14ac:dyDescent="0.3">
      <c r="B92" s="15" t="s">
        <v>63</v>
      </c>
      <c r="C92" s="6"/>
      <c r="D92" s="6">
        <f t="shared" si="17"/>
        <v>0</v>
      </c>
      <c r="E92" s="11"/>
      <c r="G92" s="22"/>
      <c r="H92" s="22"/>
      <c r="I92" s="22"/>
      <c r="J92" s="22"/>
      <c r="K92" s="22"/>
      <c r="L92" s="22"/>
      <c r="M92" s="22"/>
      <c r="N92" s="22"/>
      <c r="O92" s="22"/>
      <c r="P92" s="22"/>
      <c r="Q92" s="22"/>
      <c r="R92" s="22"/>
    </row>
    <row r="93" spans="1:18" ht="15.95" customHeight="1" x14ac:dyDescent="0.3">
      <c r="B93" s="15" t="s">
        <v>62</v>
      </c>
      <c r="C93" s="6"/>
      <c r="D93" s="6">
        <f t="shared" si="17"/>
        <v>0</v>
      </c>
      <c r="E93" s="11"/>
      <c r="G93" s="22"/>
      <c r="H93" s="22"/>
      <c r="I93" s="22"/>
      <c r="J93" s="22"/>
      <c r="K93" s="22"/>
      <c r="L93" s="22"/>
      <c r="M93" s="22"/>
      <c r="N93" s="22"/>
      <c r="O93" s="22"/>
      <c r="P93" s="22"/>
      <c r="Q93" s="22"/>
      <c r="R93" s="22"/>
    </row>
    <row r="94" spans="1:18" ht="15.95" customHeight="1" x14ac:dyDescent="0.3">
      <c r="B94" s="15" t="s">
        <v>64</v>
      </c>
      <c r="C94" s="6"/>
      <c r="D94" s="6">
        <f t="shared" si="17"/>
        <v>0</v>
      </c>
      <c r="E94" s="11"/>
      <c r="G94" s="22"/>
      <c r="H94" s="22"/>
      <c r="I94" s="22"/>
      <c r="J94" s="22"/>
      <c r="K94" s="22"/>
      <c r="L94" s="22"/>
      <c r="M94" s="22"/>
      <c r="N94" s="22"/>
      <c r="O94" s="22"/>
      <c r="P94" s="22"/>
      <c r="Q94" s="22"/>
      <c r="R94" s="22"/>
    </row>
    <row r="95" spans="1:18" ht="15.95" customHeight="1" x14ac:dyDescent="0.3">
      <c r="B95" s="1"/>
      <c r="C95" s="1"/>
      <c r="D95" s="1"/>
      <c r="E95" s="1"/>
      <c r="I95" s="41"/>
    </row>
    <row r="96" spans="1:18" ht="30" customHeight="1" x14ac:dyDescent="0.3">
      <c r="A96" s="33"/>
      <c r="B96" s="40" t="s">
        <v>123</v>
      </c>
      <c r="C96" s="31"/>
      <c r="D96" s="31">
        <f>+SUM(D79:D94)</f>
        <v>0</v>
      </c>
      <c r="E96" s="32"/>
      <c r="F96" s="36"/>
      <c r="G96" s="43">
        <f t="shared" ref="G96:N96" si="18">SUM(G79:G94)</f>
        <v>0</v>
      </c>
      <c r="H96" s="43">
        <f t="shared" si="18"/>
        <v>0</v>
      </c>
      <c r="I96" s="43">
        <f t="shared" si="18"/>
        <v>0</v>
      </c>
      <c r="J96" s="43">
        <f t="shared" si="18"/>
        <v>0</v>
      </c>
      <c r="K96" s="43">
        <f t="shared" si="18"/>
        <v>0</v>
      </c>
      <c r="L96" s="43">
        <f t="shared" si="18"/>
        <v>0</v>
      </c>
      <c r="M96" s="43">
        <f t="shared" si="18"/>
        <v>0</v>
      </c>
      <c r="N96" s="43">
        <f t="shared" si="18"/>
        <v>0</v>
      </c>
      <c r="O96" s="43">
        <v>0</v>
      </c>
      <c r="P96" s="43">
        <f>SUM(P79:P94)</f>
        <v>0</v>
      </c>
      <c r="Q96" s="43">
        <f>SUM(Q79:Q94)</f>
        <v>0</v>
      </c>
      <c r="R96" s="43">
        <f>SUM(R79:R94)</f>
        <v>0</v>
      </c>
    </row>
    <row r="97" spans="1:18" ht="30" customHeight="1" x14ac:dyDescent="0.3">
      <c r="A97" s="33"/>
      <c r="B97" s="40"/>
      <c r="C97" s="34"/>
      <c r="D97" s="34"/>
      <c r="E97" s="35"/>
      <c r="F97" s="36"/>
      <c r="G97" s="37"/>
      <c r="H97" s="36"/>
      <c r="I97" s="36"/>
      <c r="J97" s="36"/>
      <c r="K97" s="36"/>
      <c r="L97" s="36"/>
      <c r="M97" s="36"/>
      <c r="N97" s="36"/>
      <c r="O97" s="36"/>
      <c r="Q97" s="36"/>
      <c r="R97" s="36"/>
    </row>
    <row r="98" spans="1:18" ht="30" customHeight="1" x14ac:dyDescent="0.3">
      <c r="A98" s="33"/>
      <c r="B98" s="40" t="s">
        <v>124</v>
      </c>
      <c r="C98" s="31"/>
      <c r="D98" s="31"/>
      <c r="E98" s="32"/>
      <c r="F98" s="36"/>
      <c r="G98" s="44">
        <f>SUM(G76+G96)</f>
        <v>3919.2</v>
      </c>
      <c r="H98" s="44">
        <f t="shared" ref="H98:R98" si="19">SUM(H76+H96)</f>
        <v>4387.55</v>
      </c>
      <c r="I98" s="44">
        <f t="shared" si="19"/>
        <v>3464.43</v>
      </c>
      <c r="J98" s="44">
        <f t="shared" si="19"/>
        <v>175.03</v>
      </c>
      <c r="K98" s="44">
        <f t="shared" si="19"/>
        <v>35.549999999999997</v>
      </c>
      <c r="L98" s="44">
        <f t="shared" si="19"/>
        <v>0</v>
      </c>
      <c r="M98" s="44">
        <f t="shared" si="19"/>
        <v>199.64</v>
      </c>
      <c r="N98" s="44">
        <f t="shared" si="19"/>
        <v>293.63</v>
      </c>
      <c r="O98" s="44">
        <f t="shared" si="19"/>
        <v>0</v>
      </c>
      <c r="P98" s="44">
        <f t="shared" si="19"/>
        <v>0</v>
      </c>
      <c r="Q98" s="44">
        <f t="shared" si="19"/>
        <v>0</v>
      </c>
      <c r="R98" s="44">
        <f t="shared" si="19"/>
        <v>0</v>
      </c>
    </row>
    <row r="99" spans="1:18" ht="30" customHeight="1" x14ac:dyDescent="0.3">
      <c r="A99" s="33"/>
      <c r="B99" s="40"/>
      <c r="C99" s="34"/>
      <c r="D99" s="34"/>
      <c r="E99" s="35"/>
      <c r="F99" s="36"/>
      <c r="G99" s="37"/>
      <c r="H99" s="36"/>
      <c r="I99" s="36"/>
      <c r="J99" s="36"/>
      <c r="K99" s="36"/>
      <c r="L99" s="36"/>
      <c r="M99" s="36"/>
      <c r="N99" s="36"/>
      <c r="O99" s="36"/>
      <c r="P99" s="36"/>
      <c r="Q99" s="36"/>
      <c r="R99" s="36"/>
    </row>
    <row r="100" spans="1:18" ht="18" customHeight="1" x14ac:dyDescent="0.3">
      <c r="B100" s="26" t="s">
        <v>42</v>
      </c>
      <c r="C100" s="27">
        <f>SUM(D14-D76)</f>
        <v>1069.9700000000012</v>
      </c>
    </row>
    <row r="101" spans="1:18" ht="18" customHeight="1" x14ac:dyDescent="0.3">
      <c r="B101" s="26"/>
    </row>
    <row r="102" spans="1:18" ht="18" customHeight="1" x14ac:dyDescent="0.3">
      <c r="B102" s="26"/>
    </row>
    <row r="103" spans="1:18" ht="18" customHeight="1" x14ac:dyDescent="0.3">
      <c r="B103" s="1"/>
      <c r="C103" s="1"/>
    </row>
    <row r="104" spans="1:18" ht="18" customHeight="1" x14ac:dyDescent="0.3">
      <c r="B104" s="1"/>
      <c r="C104" s="1"/>
    </row>
    <row r="105" spans="1:18" ht="18" customHeight="1" x14ac:dyDescent="0.3">
      <c r="B105" s="1"/>
      <c r="C105" s="1"/>
    </row>
    <row r="106" spans="1:18" ht="18" customHeight="1" x14ac:dyDescent="0.3">
      <c r="B106" s="1"/>
      <c r="C106" s="1"/>
    </row>
    <row r="107" spans="1:18" ht="18" customHeight="1" x14ac:dyDescent="0.3">
      <c r="B107" s="1"/>
      <c r="C107" s="1"/>
    </row>
    <row r="108" spans="1:18" ht="18" customHeight="1" x14ac:dyDescent="0.3">
      <c r="B108" s="1"/>
      <c r="C108" s="1"/>
    </row>
    <row r="109" spans="1:18" ht="18" customHeight="1" x14ac:dyDescent="0.3">
      <c r="B109" s="1"/>
      <c r="C109" s="1"/>
    </row>
    <row r="110" spans="1:18" ht="18" customHeight="1" x14ac:dyDescent="0.3">
      <c r="B110" s="1"/>
      <c r="C110" s="1"/>
    </row>
  </sheetData>
  <dataValidations count="2">
    <dataValidation allowBlank="1" showInputMessage="1" showErrorMessage="1" promptTitle="Profit &amp; Loss Statement Template" prompt="Enter your Company Name and the period coverage of the Profit &amp; Loss Statement._x000a__x000a_Update Product details under Sales Revenue and Cost of Sales. Enter values in columns C, D, and E, except in the total rows.  All other cells will be auto calculated." sqref="B4" xr:uid="{5E8CF81D-2E58-4E87-A99D-89865302A535}"/>
    <dataValidation allowBlank="1" showInputMessage="1" showErrorMessage="1" prompt="Update Product descriptions below" sqref="B6" xr:uid="{0D3D1A04-2C34-405A-B0F9-16C90CF7D70D}"/>
  </dataValidations>
  <printOptions horizontalCentered="1"/>
  <pageMargins left="0.25" right="0.25" top="0.75" bottom="0.75" header="0.3" footer="0.3"/>
  <pageSetup scale="71" fitToHeight="0" pageOrder="overThenDown" orientation="landscape" blackAndWhite="1"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ECEC8-D5AC-4AAA-843B-9FD8ADE541BA}">
  <sheetPr>
    <pageSetUpPr fitToPage="1"/>
  </sheetPr>
  <dimension ref="A1:R110"/>
  <sheetViews>
    <sheetView showGridLines="0" showRowColHeaders="0" zoomScale="130" zoomScaleNormal="130" workbookViewId="0">
      <selection activeCell="B3" sqref="B3"/>
    </sheetView>
  </sheetViews>
  <sheetFormatPr defaultColWidth="8.88671875" defaultRowHeight="18" customHeight="1" x14ac:dyDescent="0.3"/>
  <cols>
    <col min="1" max="1" width="1.77734375" style="1" customWidth="1"/>
    <col min="2" max="2" width="20.77734375" style="13" customWidth="1"/>
    <col min="3" max="4" width="11.77734375" style="7" customWidth="1"/>
    <col min="5" max="5" width="7.77734375" style="8" customWidth="1"/>
    <col min="6" max="6" width="1.77734375" style="1" customWidth="1"/>
    <col min="7" max="16384" width="8.88671875" style="1"/>
  </cols>
  <sheetData>
    <row r="1" spans="2:18" ht="93" customHeight="1" x14ac:dyDescent="0.3">
      <c r="D1" s="1"/>
      <c r="F1" s="1" t="s">
        <v>2</v>
      </c>
    </row>
    <row r="3" spans="2:18" ht="18" customHeight="1" x14ac:dyDescent="0.3">
      <c r="G3" s="54">
        <v>2026</v>
      </c>
      <c r="H3" s="1">
        <v>2026</v>
      </c>
      <c r="I3" s="1">
        <v>2026</v>
      </c>
      <c r="J3" s="1">
        <v>2026</v>
      </c>
      <c r="K3" s="1">
        <v>2026</v>
      </c>
      <c r="L3" s="1">
        <v>2026</v>
      </c>
      <c r="M3" s="1">
        <v>2025</v>
      </c>
      <c r="N3" s="1">
        <v>2025</v>
      </c>
      <c r="O3" s="1">
        <v>2025</v>
      </c>
      <c r="P3" s="1">
        <v>2025</v>
      </c>
      <c r="Q3" s="1">
        <v>2025</v>
      </c>
      <c r="R3" s="1">
        <v>2025</v>
      </c>
    </row>
    <row r="4" spans="2:18" s="2" customFormat="1" ht="45" customHeight="1" x14ac:dyDescent="0.3">
      <c r="B4" s="1"/>
      <c r="C4" s="3" t="s">
        <v>0</v>
      </c>
      <c r="D4" s="3" t="s">
        <v>33</v>
      </c>
      <c r="E4" s="5" t="s">
        <v>3</v>
      </c>
      <c r="G4" s="25" t="s">
        <v>121</v>
      </c>
      <c r="H4" s="3" t="s">
        <v>22</v>
      </c>
      <c r="I4" s="3" t="s">
        <v>23</v>
      </c>
      <c r="J4" s="3" t="s">
        <v>24</v>
      </c>
      <c r="K4" s="3" t="s">
        <v>25</v>
      </c>
      <c r="L4" s="3" t="s">
        <v>26</v>
      </c>
      <c r="M4" s="3" t="s">
        <v>27</v>
      </c>
      <c r="N4" s="3" t="s">
        <v>28</v>
      </c>
      <c r="O4" s="3" t="s">
        <v>29</v>
      </c>
      <c r="P4" s="3" t="s">
        <v>30</v>
      </c>
      <c r="Q4" s="3" t="s">
        <v>31</v>
      </c>
      <c r="R4" s="3" t="s">
        <v>32</v>
      </c>
    </row>
    <row r="5" spans="2:18" ht="6" customHeight="1" x14ac:dyDescent="0.3">
      <c r="G5" s="7"/>
      <c r="H5" s="7"/>
      <c r="I5" s="7"/>
      <c r="J5" s="7"/>
      <c r="K5" s="7"/>
      <c r="L5" s="7"/>
      <c r="M5" s="7"/>
      <c r="N5" s="7"/>
      <c r="O5" s="7"/>
      <c r="P5" s="45"/>
      <c r="Q5" s="7"/>
      <c r="R5" s="7"/>
    </row>
    <row r="6" spans="2:18" s="4" customFormat="1" ht="16.5" x14ac:dyDescent="0.3">
      <c r="B6" s="16" t="s">
        <v>76</v>
      </c>
      <c r="C6" s="9"/>
      <c r="D6" s="9"/>
      <c r="E6" s="10"/>
      <c r="G6" s="9"/>
      <c r="H6" s="9"/>
      <c r="I6" s="9"/>
      <c r="J6" s="9"/>
      <c r="K6" s="9"/>
      <c r="L6" s="9"/>
      <c r="M6" s="9"/>
      <c r="N6" s="9"/>
      <c r="O6" s="9"/>
      <c r="P6" s="9"/>
      <c r="Q6" s="9"/>
      <c r="R6" s="9"/>
    </row>
    <row r="7" spans="2:18" ht="6" customHeight="1" x14ac:dyDescent="0.3">
      <c r="G7" s="7"/>
      <c r="H7" s="7"/>
      <c r="I7" s="7"/>
      <c r="J7" s="7"/>
      <c r="K7" s="7"/>
      <c r="L7" s="7"/>
      <c r="M7" s="7"/>
      <c r="N7" s="7"/>
      <c r="O7" s="7"/>
      <c r="P7" s="7"/>
      <c r="Q7" s="7"/>
      <c r="R7" s="7"/>
    </row>
    <row r="8" spans="2:18" ht="15.95" customHeight="1" x14ac:dyDescent="0.3">
      <c r="B8" s="15" t="s">
        <v>112</v>
      </c>
      <c r="C8" s="6">
        <v>15000</v>
      </c>
      <c r="D8" s="6">
        <f t="shared" ref="D8:D13" si="0">SUM(G8:R8)</f>
        <v>12700</v>
      </c>
      <c r="E8" s="11">
        <f t="shared" ref="E8:E14" si="1">IF(D8=0,"",D8/C8-1)</f>
        <v>-0.15333333333333332</v>
      </c>
      <c r="G8" s="22"/>
      <c r="H8" s="22"/>
      <c r="I8" s="22"/>
      <c r="J8" s="22"/>
      <c r="K8" s="22"/>
      <c r="L8" s="22"/>
      <c r="M8" s="22"/>
      <c r="N8" s="22"/>
      <c r="O8" s="22"/>
      <c r="P8" s="22">
        <v>12700</v>
      </c>
      <c r="Q8" s="22"/>
      <c r="R8" s="22"/>
    </row>
    <row r="9" spans="2:18" ht="15.95" customHeight="1" x14ac:dyDescent="0.3">
      <c r="B9" s="15" t="s">
        <v>116</v>
      </c>
      <c r="C9" s="6">
        <v>10500</v>
      </c>
      <c r="D9" s="6">
        <f t="shared" si="0"/>
        <v>9300</v>
      </c>
      <c r="E9" s="11">
        <f t="shared" si="1"/>
        <v>-0.11428571428571432</v>
      </c>
      <c r="G9" s="22"/>
      <c r="H9" s="22">
        <v>9300</v>
      </c>
      <c r="I9" s="22"/>
      <c r="J9" s="22"/>
      <c r="K9" s="22"/>
      <c r="L9" s="22"/>
      <c r="M9" s="22"/>
      <c r="N9" s="22"/>
      <c r="O9" s="22"/>
      <c r="P9" s="22"/>
      <c r="Q9" s="22"/>
      <c r="R9" s="22"/>
    </row>
    <row r="10" spans="2:18" ht="15.95" customHeight="1" x14ac:dyDescent="0.3">
      <c r="B10" s="15" t="s">
        <v>117</v>
      </c>
      <c r="C10" s="6">
        <v>975</v>
      </c>
      <c r="D10" s="6">
        <f t="shared" si="0"/>
        <v>1170</v>
      </c>
      <c r="E10" s="11">
        <f t="shared" si="1"/>
        <v>0.19999999999999996</v>
      </c>
      <c r="G10" s="22">
        <f>270+390</f>
        <v>660</v>
      </c>
      <c r="H10" s="22">
        <v>135</v>
      </c>
      <c r="I10" s="22">
        <v>75</v>
      </c>
      <c r="J10" s="22">
        <v>120</v>
      </c>
      <c r="K10" s="22">
        <v>0</v>
      </c>
      <c r="L10" s="22">
        <v>15</v>
      </c>
      <c r="M10" s="22">
        <v>45</v>
      </c>
      <c r="N10" s="22">
        <v>0</v>
      </c>
      <c r="O10" s="22">
        <v>75</v>
      </c>
      <c r="P10" s="22"/>
      <c r="Q10" s="22">
        <v>45</v>
      </c>
      <c r="R10" s="22"/>
    </row>
    <row r="11" spans="2:18" ht="15.95" customHeight="1" x14ac:dyDescent="0.3">
      <c r="B11" s="15" t="s">
        <v>94</v>
      </c>
      <c r="C11" s="6">
        <v>540</v>
      </c>
      <c r="D11" s="6">
        <f t="shared" si="0"/>
        <v>916</v>
      </c>
      <c r="E11" s="11">
        <f t="shared" si="1"/>
        <v>0.69629629629629619</v>
      </c>
      <c r="G11" s="22">
        <v>85</v>
      </c>
      <c r="H11" s="22">
        <v>58</v>
      </c>
      <c r="I11" s="22">
        <v>65</v>
      </c>
      <c r="J11" s="22"/>
      <c r="K11" s="22">
        <v>50</v>
      </c>
      <c r="L11" s="22">
        <v>42</v>
      </c>
      <c r="M11" s="22">
        <v>55</v>
      </c>
      <c r="N11" s="22">
        <v>125</v>
      </c>
      <c r="O11" s="22">
        <v>52</v>
      </c>
      <c r="P11" s="22"/>
      <c r="Q11" s="22">
        <f>48+115</f>
        <v>163</v>
      </c>
      <c r="R11" s="22">
        <f>120+101</f>
        <v>221</v>
      </c>
    </row>
    <row r="12" spans="2:18" ht="15.95" customHeight="1" x14ac:dyDescent="0.3">
      <c r="B12" s="15" t="s">
        <v>79</v>
      </c>
      <c r="C12" s="6">
        <v>1200</v>
      </c>
      <c r="D12" s="6">
        <f t="shared" si="0"/>
        <v>2265</v>
      </c>
      <c r="E12" s="11">
        <f t="shared" si="1"/>
        <v>0.88749999999999996</v>
      </c>
      <c r="G12" s="22">
        <v>225</v>
      </c>
      <c r="H12" s="22">
        <v>100</v>
      </c>
      <c r="I12" s="22">
        <v>40</v>
      </c>
      <c r="J12" s="22"/>
      <c r="K12" s="22"/>
      <c r="L12" s="22">
        <v>25</v>
      </c>
      <c r="M12" s="22">
        <v>225</v>
      </c>
      <c r="N12" s="22">
        <v>250</v>
      </c>
      <c r="O12" s="22">
        <f>950+125</f>
        <v>1075</v>
      </c>
      <c r="P12" s="22">
        <v>325</v>
      </c>
      <c r="Q12" s="22"/>
      <c r="R12" s="22"/>
    </row>
    <row r="13" spans="2:18" ht="15.95" customHeight="1" x14ac:dyDescent="0.3">
      <c r="B13" s="15" t="s">
        <v>80</v>
      </c>
      <c r="C13" s="6">
        <v>0</v>
      </c>
      <c r="D13" s="6">
        <f t="shared" si="0"/>
        <v>862</v>
      </c>
      <c r="E13" s="11" t="e">
        <f t="shared" si="1"/>
        <v>#DIV/0!</v>
      </c>
      <c r="G13" s="22"/>
      <c r="H13" s="22">
        <v>165</v>
      </c>
      <c r="I13" s="22">
        <v>50</v>
      </c>
      <c r="J13" s="46"/>
      <c r="K13" s="22"/>
      <c r="L13" s="22"/>
      <c r="M13" s="22"/>
      <c r="N13" s="22"/>
      <c r="O13" s="22"/>
      <c r="P13" s="22">
        <f>585+62</f>
        <v>647</v>
      </c>
      <c r="Q13" s="22"/>
      <c r="R13" s="22"/>
    </row>
    <row r="14" spans="2:18" ht="32.1" customHeight="1" x14ac:dyDescent="0.3">
      <c r="B14" s="17" t="s">
        <v>36</v>
      </c>
      <c r="C14" s="12">
        <f>SUM(C8:C13)</f>
        <v>28215</v>
      </c>
      <c r="D14" s="12">
        <f>SUM(D8:D13)</f>
        <v>27213</v>
      </c>
      <c r="E14" s="11">
        <f t="shared" si="1"/>
        <v>-3.5513024986709163E-2</v>
      </c>
      <c r="G14" s="51">
        <f t="shared" ref="G14:R14" si="2">SUM(G8:G13)</f>
        <v>970</v>
      </c>
      <c r="H14" s="51">
        <f>SUM(H9:H13)</f>
        <v>9758</v>
      </c>
      <c r="I14" s="51">
        <f>SUM(I10:I13)</f>
        <v>230</v>
      </c>
      <c r="J14" s="51">
        <f>SUM(J8:J12)</f>
        <v>120</v>
      </c>
      <c r="K14" s="51">
        <f t="shared" si="2"/>
        <v>50</v>
      </c>
      <c r="L14" s="51">
        <f t="shared" si="2"/>
        <v>82</v>
      </c>
      <c r="M14" s="51">
        <f t="shared" si="2"/>
        <v>325</v>
      </c>
      <c r="N14" s="51">
        <f t="shared" si="2"/>
        <v>375</v>
      </c>
      <c r="O14" s="51">
        <f t="shared" si="2"/>
        <v>1202</v>
      </c>
      <c r="P14" s="51">
        <f t="shared" si="2"/>
        <v>13672</v>
      </c>
      <c r="Q14" s="51">
        <f t="shared" si="2"/>
        <v>208</v>
      </c>
      <c r="R14" s="51">
        <f t="shared" si="2"/>
        <v>221</v>
      </c>
    </row>
    <row r="15" spans="2:18" ht="6" customHeight="1" x14ac:dyDescent="0.3">
      <c r="G15" s="7"/>
      <c r="H15" s="7"/>
      <c r="I15" s="7"/>
      <c r="J15" s="7"/>
      <c r="K15" s="7"/>
      <c r="L15" s="7"/>
      <c r="M15" s="7"/>
      <c r="N15" s="7"/>
      <c r="O15" s="7"/>
      <c r="P15" s="45"/>
      <c r="Q15" s="7"/>
      <c r="R15" s="7"/>
    </row>
    <row r="16" spans="2:18" ht="6" customHeight="1" x14ac:dyDescent="0.3">
      <c r="G16" s="7"/>
      <c r="H16" s="7"/>
      <c r="I16" s="7"/>
      <c r="J16" s="7"/>
      <c r="K16" s="7"/>
      <c r="L16" s="7"/>
      <c r="M16" s="7"/>
      <c r="N16" s="7"/>
      <c r="O16" s="7"/>
      <c r="P16" s="45"/>
      <c r="Q16" s="7"/>
      <c r="R16" s="7"/>
    </row>
    <row r="17" spans="2:18" s="4" customFormat="1" ht="16.5" x14ac:dyDescent="0.3">
      <c r="B17" s="16" t="s">
        <v>4</v>
      </c>
      <c r="C17" s="9"/>
      <c r="D17" s="9"/>
      <c r="E17" s="10"/>
      <c r="G17" s="9"/>
      <c r="H17" s="9"/>
      <c r="I17" s="9"/>
      <c r="J17" s="9"/>
      <c r="K17" s="9"/>
      <c r="L17" s="9"/>
      <c r="M17" s="9"/>
      <c r="N17" s="9"/>
      <c r="O17" s="9"/>
      <c r="P17" s="9"/>
      <c r="Q17" s="9"/>
      <c r="R17" s="9"/>
    </row>
    <row r="18" spans="2:18" ht="6" customHeight="1" x14ac:dyDescent="0.3">
      <c r="E18" s="8" t="s">
        <v>2</v>
      </c>
      <c r="G18" s="7"/>
      <c r="H18" s="7"/>
      <c r="I18" s="7"/>
      <c r="J18" s="7"/>
      <c r="K18" s="7"/>
      <c r="L18" s="7"/>
      <c r="M18" s="7"/>
      <c r="N18" s="7"/>
      <c r="O18" s="7"/>
      <c r="P18" s="7"/>
      <c r="Q18" s="7"/>
      <c r="R18" s="7"/>
    </row>
    <row r="19" spans="2:18" s="21" customFormat="1" ht="13.5" x14ac:dyDescent="0.3">
      <c r="B19" s="18" t="s">
        <v>45</v>
      </c>
      <c r="C19" s="19"/>
      <c r="D19" s="19"/>
      <c r="E19" s="20"/>
      <c r="G19" s="19"/>
      <c r="H19" s="19"/>
      <c r="I19" s="19"/>
      <c r="J19" s="19"/>
      <c r="K19" s="19"/>
      <c r="L19" s="19"/>
      <c r="M19" s="19"/>
      <c r="N19" s="19"/>
      <c r="O19" s="19"/>
      <c r="P19" s="19"/>
      <c r="Q19" s="19"/>
      <c r="R19" s="19"/>
    </row>
    <row r="20" spans="2:18" ht="15.95" customHeight="1" x14ac:dyDescent="0.3">
      <c r="B20" s="15" t="s">
        <v>107</v>
      </c>
      <c r="C20" s="6">
        <f>+C8*0.25</f>
        <v>3750</v>
      </c>
      <c r="D20" s="6">
        <f t="shared" ref="D20:D31" si="3">SUM(G20:R20)</f>
        <v>3175</v>
      </c>
      <c r="E20" s="11">
        <f>IF(D20=0,"",D20/C20-1)</f>
        <v>-0.15333333333333332</v>
      </c>
      <c r="G20" s="22"/>
      <c r="H20" s="22"/>
      <c r="I20" s="22"/>
      <c r="J20" s="22"/>
      <c r="K20" s="22"/>
      <c r="L20" s="22"/>
      <c r="M20" s="22"/>
      <c r="N20" s="22"/>
      <c r="O20" s="22"/>
      <c r="P20" s="22">
        <v>3175</v>
      </c>
      <c r="Q20" s="22"/>
      <c r="R20" s="22"/>
    </row>
    <row r="21" spans="2:18" ht="15.95" customHeight="1" x14ac:dyDescent="0.3">
      <c r="B21" s="15" t="s">
        <v>5</v>
      </c>
      <c r="C21" s="6">
        <v>2500</v>
      </c>
      <c r="D21" s="6">
        <f t="shared" si="3"/>
        <v>2501.25</v>
      </c>
      <c r="E21" s="11">
        <f t="shared" ref="E21:E32" si="4">IF(D21=0,"",D21/C21-1)</f>
        <v>4.9999999999994493E-4</v>
      </c>
      <c r="G21" s="22"/>
      <c r="H21" s="22"/>
      <c r="I21" s="22">
        <v>2501.25</v>
      </c>
      <c r="J21" s="22"/>
      <c r="K21" s="22"/>
      <c r="L21" s="22"/>
      <c r="M21" s="22"/>
      <c r="N21" s="22"/>
      <c r="O21" s="22"/>
      <c r="P21" s="22"/>
      <c r="Q21" s="22"/>
      <c r="R21" s="22"/>
    </row>
    <row r="22" spans="2:18" ht="15.95" customHeight="1" x14ac:dyDescent="0.3">
      <c r="B22" s="15" t="s">
        <v>6</v>
      </c>
      <c r="C22" s="6">
        <v>0</v>
      </c>
      <c r="D22" s="6">
        <f t="shared" si="3"/>
        <v>0</v>
      </c>
      <c r="E22" s="11" t="str">
        <f t="shared" si="4"/>
        <v/>
      </c>
      <c r="G22" s="22"/>
      <c r="H22" s="22"/>
      <c r="I22" s="22"/>
      <c r="J22" s="22"/>
      <c r="K22" s="22"/>
      <c r="L22" s="22"/>
      <c r="M22" s="22"/>
      <c r="N22" s="22"/>
      <c r="O22" s="22"/>
      <c r="P22" s="22"/>
      <c r="Q22" s="22"/>
      <c r="R22" s="22"/>
    </row>
    <row r="23" spans="2:18" ht="15.95" customHeight="1" x14ac:dyDescent="0.3">
      <c r="B23" s="15" t="s">
        <v>106</v>
      </c>
      <c r="C23" s="6">
        <v>1500</v>
      </c>
      <c r="D23" s="6">
        <f t="shared" si="3"/>
        <v>1067.94</v>
      </c>
      <c r="E23" s="11">
        <f t="shared" si="4"/>
        <v>-0.28803999999999996</v>
      </c>
      <c r="G23" s="22"/>
      <c r="H23" s="22"/>
      <c r="I23" s="22">
        <v>800</v>
      </c>
      <c r="J23" s="22">
        <v>140.29</v>
      </c>
      <c r="K23" s="22"/>
      <c r="L23" s="22"/>
      <c r="M23" s="22"/>
      <c r="N23" s="22"/>
      <c r="O23" s="22">
        <f>90+37.65</f>
        <v>127.65</v>
      </c>
      <c r="P23" s="22"/>
      <c r="Q23" s="22"/>
      <c r="R23" s="22"/>
    </row>
    <row r="24" spans="2:18" ht="15.95" customHeight="1" x14ac:dyDescent="0.3">
      <c r="B24" s="15" t="s">
        <v>69</v>
      </c>
      <c r="C24" s="6">
        <v>3000</v>
      </c>
      <c r="D24" s="6">
        <f t="shared" si="3"/>
        <v>2000</v>
      </c>
      <c r="E24" s="11">
        <f t="shared" si="4"/>
        <v>-0.33333333333333337</v>
      </c>
      <c r="G24" s="22"/>
      <c r="H24" s="22"/>
      <c r="I24" s="22"/>
      <c r="J24" s="22"/>
      <c r="K24" s="22"/>
      <c r="L24" s="22"/>
      <c r="M24" s="22"/>
      <c r="N24" s="22"/>
      <c r="O24" s="22"/>
      <c r="P24" s="22">
        <f>1500+500</f>
        <v>2000</v>
      </c>
      <c r="Q24" s="22"/>
      <c r="R24" s="22"/>
    </row>
    <row r="25" spans="2:18" ht="15.95" customHeight="1" x14ac:dyDescent="0.3">
      <c r="B25" s="15" t="s">
        <v>68</v>
      </c>
      <c r="C25" s="6">
        <v>1500</v>
      </c>
      <c r="D25" s="6">
        <f t="shared" si="3"/>
        <v>1300</v>
      </c>
      <c r="E25" s="11">
        <f t="shared" si="4"/>
        <v>-0.1333333333333333</v>
      </c>
      <c r="G25" s="22"/>
      <c r="H25" s="22"/>
      <c r="I25" s="22"/>
      <c r="J25" s="22"/>
      <c r="K25" s="22"/>
      <c r="L25" s="22"/>
      <c r="M25" s="22"/>
      <c r="N25" s="22"/>
      <c r="O25" s="22">
        <v>300</v>
      </c>
      <c r="P25" s="22">
        <v>1000</v>
      </c>
      <c r="Q25" s="22"/>
      <c r="R25" s="22"/>
    </row>
    <row r="26" spans="2:18" ht="15.95" customHeight="1" x14ac:dyDescent="0.3">
      <c r="B26" s="15" t="s">
        <v>47</v>
      </c>
      <c r="C26" s="6">
        <v>1000</v>
      </c>
      <c r="D26" s="6">
        <f t="shared" si="3"/>
        <v>767.40000000000009</v>
      </c>
      <c r="E26" s="11">
        <f t="shared" si="4"/>
        <v>-0.23259999999999992</v>
      </c>
      <c r="G26" s="22"/>
      <c r="H26" s="46"/>
      <c r="I26" s="22"/>
      <c r="J26" s="22"/>
      <c r="K26" s="22"/>
      <c r="L26" s="22"/>
      <c r="M26" s="22">
        <v>219.04</v>
      </c>
      <c r="N26" s="22">
        <v>138.54</v>
      </c>
      <c r="O26" s="22">
        <f>30.92+222.19</f>
        <v>253.11</v>
      </c>
      <c r="P26" s="22">
        <f>15.56+114.68+26.47</f>
        <v>156.71</v>
      </c>
      <c r="Q26" s="22"/>
      <c r="R26" s="22"/>
    </row>
    <row r="27" spans="2:18" ht="15.95" customHeight="1" x14ac:dyDescent="0.3">
      <c r="B27" s="15" t="s">
        <v>8</v>
      </c>
      <c r="C27" s="6">
        <v>500</v>
      </c>
      <c r="D27" s="6">
        <f t="shared" si="3"/>
        <v>185.11</v>
      </c>
      <c r="E27" s="11">
        <f t="shared" si="4"/>
        <v>-0.62978000000000001</v>
      </c>
      <c r="G27" s="22"/>
      <c r="H27" s="22"/>
      <c r="I27" s="22"/>
      <c r="J27" s="22"/>
      <c r="K27" s="22"/>
      <c r="L27" s="22"/>
      <c r="M27" s="22"/>
      <c r="N27" s="22"/>
      <c r="O27" s="22">
        <v>129.96</v>
      </c>
      <c r="P27" s="22">
        <f>11.91+43.24</f>
        <v>55.150000000000006</v>
      </c>
      <c r="Q27" s="22"/>
      <c r="R27" s="22"/>
    </row>
    <row r="28" spans="2:18" ht="15.95" customHeight="1" x14ac:dyDescent="0.3">
      <c r="B28" s="15" t="s">
        <v>9</v>
      </c>
      <c r="C28" s="6">
        <v>500</v>
      </c>
      <c r="D28" s="6">
        <f t="shared" si="3"/>
        <v>284</v>
      </c>
      <c r="E28" s="11">
        <f t="shared" si="4"/>
        <v>-0.43200000000000005</v>
      </c>
      <c r="G28" s="22"/>
      <c r="H28" s="22"/>
      <c r="I28" s="22"/>
      <c r="J28" s="22"/>
      <c r="K28" s="22"/>
      <c r="L28" s="22"/>
      <c r="M28" s="22"/>
      <c r="N28" s="22"/>
      <c r="O28" s="22"/>
      <c r="P28" s="22">
        <v>504</v>
      </c>
      <c r="Q28" s="22"/>
      <c r="R28" s="22">
        <v>-220</v>
      </c>
    </row>
    <row r="29" spans="2:18" ht="15.95" customHeight="1" x14ac:dyDescent="0.3">
      <c r="B29" s="15" t="s">
        <v>70</v>
      </c>
      <c r="C29" s="6">
        <v>200</v>
      </c>
      <c r="D29" s="6">
        <f t="shared" si="3"/>
        <v>200</v>
      </c>
      <c r="E29" s="11">
        <f t="shared" si="4"/>
        <v>0</v>
      </c>
      <c r="G29" s="22"/>
      <c r="H29" s="22"/>
      <c r="I29" s="22"/>
      <c r="J29" s="22"/>
      <c r="K29" s="22"/>
      <c r="L29" s="22"/>
      <c r="M29" s="22"/>
      <c r="N29" s="22"/>
      <c r="O29" s="22">
        <v>200</v>
      </c>
      <c r="P29" s="22"/>
      <c r="Q29" s="22"/>
      <c r="R29" s="22"/>
    </row>
    <row r="30" spans="2:18" ht="15.95" customHeight="1" x14ac:dyDescent="0.3">
      <c r="B30" s="15"/>
      <c r="C30" s="6">
        <v>0</v>
      </c>
      <c r="D30" s="6">
        <f t="shared" si="3"/>
        <v>200</v>
      </c>
      <c r="E30" s="11" t="e">
        <f t="shared" si="4"/>
        <v>#DIV/0!</v>
      </c>
      <c r="G30" s="22"/>
      <c r="H30" s="22"/>
      <c r="I30" s="22"/>
      <c r="J30" s="22"/>
      <c r="K30" s="22"/>
      <c r="L30" s="22"/>
      <c r="M30" s="22"/>
      <c r="N30" s="22"/>
      <c r="O30" s="22"/>
      <c r="P30" s="22">
        <v>200</v>
      </c>
      <c r="Q30" s="22"/>
      <c r="R30" s="22"/>
    </row>
    <row r="31" spans="2:18" ht="15.95" customHeight="1" x14ac:dyDescent="0.3">
      <c r="B31" s="15" t="s">
        <v>81</v>
      </c>
      <c r="C31" s="6">
        <v>400</v>
      </c>
      <c r="D31" s="6">
        <f t="shared" si="3"/>
        <v>36.660000000000004</v>
      </c>
      <c r="E31" s="11">
        <f t="shared" si="4"/>
        <v>-0.90834999999999999</v>
      </c>
      <c r="G31" s="22"/>
      <c r="H31" s="22"/>
      <c r="I31" s="22"/>
      <c r="J31" s="22"/>
      <c r="K31" s="22"/>
      <c r="L31" s="22"/>
      <c r="M31" s="22"/>
      <c r="N31" s="22"/>
      <c r="O31" s="22">
        <f>-90+106.81</f>
        <v>16.810000000000002</v>
      </c>
      <c r="P31" s="22"/>
      <c r="Q31" s="22"/>
      <c r="R31" s="22">
        <v>19.850000000000001</v>
      </c>
    </row>
    <row r="32" spans="2:18" ht="32.1" customHeight="1" x14ac:dyDescent="0.3">
      <c r="B32" s="18" t="s">
        <v>48</v>
      </c>
      <c r="C32" s="12">
        <f>SUM(C20:C31)</f>
        <v>14850</v>
      </c>
      <c r="D32" s="12">
        <f>SUM(D20:D31)</f>
        <v>11717.36</v>
      </c>
      <c r="E32" s="11">
        <f t="shared" si="4"/>
        <v>-0.21095218855218856</v>
      </c>
      <c r="G32" s="42">
        <f t="shared" ref="G32:R32" si="5">SUM(G20:G31)</f>
        <v>0</v>
      </c>
      <c r="H32" s="42">
        <f t="shared" si="5"/>
        <v>0</v>
      </c>
      <c r="I32" s="42">
        <f t="shared" si="5"/>
        <v>3301.25</v>
      </c>
      <c r="J32" s="42">
        <f t="shared" si="5"/>
        <v>140.29</v>
      </c>
      <c r="K32" s="42">
        <f t="shared" si="5"/>
        <v>0</v>
      </c>
      <c r="L32" s="42">
        <f t="shared" si="5"/>
        <v>0</v>
      </c>
      <c r="M32" s="42">
        <f t="shared" si="5"/>
        <v>219.04</v>
      </c>
      <c r="N32" s="42">
        <f t="shared" si="5"/>
        <v>138.54</v>
      </c>
      <c r="O32" s="42">
        <f t="shared" si="5"/>
        <v>1027.53</v>
      </c>
      <c r="P32" s="42">
        <f t="shared" si="5"/>
        <v>7090.86</v>
      </c>
      <c r="Q32" s="42">
        <f t="shared" si="5"/>
        <v>0</v>
      </c>
      <c r="R32" s="42">
        <f t="shared" si="5"/>
        <v>-200.15</v>
      </c>
    </row>
    <row r="33" spans="1:18" ht="13.5" x14ac:dyDescent="0.3">
      <c r="A33" s="36"/>
      <c r="B33" s="40"/>
      <c r="C33" s="34"/>
      <c r="D33" s="34"/>
      <c r="E33" s="35"/>
      <c r="F33" s="36"/>
      <c r="G33" s="34"/>
      <c r="H33" s="34"/>
      <c r="I33" s="34"/>
      <c r="J33" s="34"/>
      <c r="K33" s="34"/>
      <c r="L33" s="34"/>
      <c r="M33" s="34"/>
      <c r="N33" s="34"/>
      <c r="O33" s="34"/>
      <c r="P33" s="34"/>
      <c r="Q33" s="34"/>
      <c r="R33" s="34"/>
    </row>
    <row r="34" spans="1:18" ht="13.5" x14ac:dyDescent="0.3">
      <c r="A34" s="21"/>
      <c r="B34" s="18" t="s">
        <v>40</v>
      </c>
      <c r="C34" s="19"/>
      <c r="D34" s="19"/>
      <c r="E34" s="20"/>
      <c r="F34" s="21"/>
      <c r="G34" s="19"/>
      <c r="H34" s="19"/>
      <c r="I34" s="19"/>
      <c r="J34" s="19"/>
      <c r="K34" s="19"/>
      <c r="L34" s="19"/>
      <c r="M34" s="19"/>
      <c r="N34" s="19"/>
      <c r="O34" s="19"/>
      <c r="P34" s="19"/>
      <c r="Q34" s="19"/>
      <c r="R34" s="19"/>
    </row>
    <row r="35" spans="1:18" s="21" customFormat="1" ht="13.5" x14ac:dyDescent="0.3">
      <c r="A35" s="1"/>
      <c r="B35" s="15" t="s">
        <v>99</v>
      </c>
      <c r="C35" s="6">
        <f>+C9*0.25</f>
        <v>2625</v>
      </c>
      <c r="D35" s="6">
        <f t="shared" ref="D35:D44" si="6">SUM(G35:R35)</f>
        <v>2444.88</v>
      </c>
      <c r="E35" s="11">
        <f t="shared" ref="E35:E45" si="7">IF(D35=0,"",D35/C35-1)</f>
        <v>-6.8617142857142821E-2</v>
      </c>
      <c r="F35" s="1"/>
      <c r="G35" s="53">
        <v>119.88</v>
      </c>
      <c r="H35" s="22">
        <v>2325</v>
      </c>
      <c r="I35" s="22"/>
      <c r="J35" s="22"/>
      <c r="K35" s="22"/>
      <c r="L35" s="22"/>
      <c r="M35" s="22"/>
      <c r="N35" s="22"/>
      <c r="O35" s="22"/>
      <c r="P35" s="22"/>
      <c r="Q35" s="22"/>
      <c r="R35" s="22"/>
    </row>
    <row r="36" spans="1:18" ht="15.95" customHeight="1" x14ac:dyDescent="0.3">
      <c r="B36" s="15" t="s">
        <v>108</v>
      </c>
      <c r="C36" s="6">
        <v>700</v>
      </c>
      <c r="D36" s="6">
        <f t="shared" si="6"/>
        <v>390</v>
      </c>
      <c r="E36" s="11">
        <f t="shared" si="7"/>
        <v>-0.44285714285714284</v>
      </c>
      <c r="G36" s="53">
        <v>390</v>
      </c>
      <c r="H36" s="22"/>
      <c r="I36" s="22"/>
      <c r="J36" s="22"/>
      <c r="K36" s="22"/>
      <c r="L36" s="22"/>
      <c r="M36" s="22"/>
      <c r="N36" s="22"/>
      <c r="O36" s="22"/>
      <c r="P36" s="22"/>
      <c r="Q36" s="22"/>
      <c r="R36" s="22"/>
    </row>
    <row r="37" spans="1:18" ht="15.95" customHeight="1" x14ac:dyDescent="0.3">
      <c r="B37" s="15" t="s">
        <v>109</v>
      </c>
      <c r="C37" s="6">
        <v>400</v>
      </c>
      <c r="D37" s="6">
        <f t="shared" si="6"/>
        <v>405.4</v>
      </c>
      <c r="E37" s="11">
        <f t="shared" si="7"/>
        <v>1.3499999999999845E-2</v>
      </c>
      <c r="G37" s="53">
        <v>405.4</v>
      </c>
      <c r="H37" s="22"/>
      <c r="I37" s="22"/>
      <c r="J37" s="22"/>
      <c r="K37" s="22"/>
      <c r="L37" s="22"/>
      <c r="M37" s="22"/>
      <c r="N37" s="22"/>
      <c r="O37" s="22"/>
      <c r="P37" s="22"/>
      <c r="Q37" s="22"/>
      <c r="R37" s="22"/>
    </row>
    <row r="38" spans="1:18" ht="15.95" customHeight="1" x14ac:dyDescent="0.3">
      <c r="B38" s="15" t="s">
        <v>67</v>
      </c>
      <c r="C38" s="6">
        <v>0</v>
      </c>
      <c r="D38" s="6">
        <f t="shared" si="6"/>
        <v>0</v>
      </c>
      <c r="E38" s="11" t="str">
        <f t="shared" si="7"/>
        <v/>
      </c>
      <c r="G38" s="22"/>
      <c r="H38" s="22"/>
      <c r="I38" s="22"/>
      <c r="J38" s="22"/>
      <c r="K38" s="22"/>
      <c r="L38" s="22"/>
      <c r="M38" s="22"/>
      <c r="N38" s="22"/>
      <c r="O38" s="22"/>
      <c r="P38" s="22"/>
      <c r="Q38" s="22"/>
      <c r="R38" s="22"/>
    </row>
    <row r="39" spans="1:18" ht="15.95" customHeight="1" x14ac:dyDescent="0.3">
      <c r="B39" s="15" t="s">
        <v>13</v>
      </c>
      <c r="C39" s="6">
        <v>900</v>
      </c>
      <c r="D39" s="6">
        <f t="shared" si="6"/>
        <v>206.94</v>
      </c>
      <c r="E39" s="11">
        <f t="shared" si="7"/>
        <v>-0.77006666666666668</v>
      </c>
      <c r="G39" s="22">
        <v>206.94</v>
      </c>
      <c r="H39" s="22"/>
      <c r="I39" s="22"/>
      <c r="J39" s="22"/>
      <c r="K39" s="22"/>
      <c r="L39" s="22"/>
      <c r="M39" s="22"/>
      <c r="N39" s="22"/>
      <c r="O39" s="22"/>
      <c r="P39" s="22"/>
      <c r="Q39" s="22"/>
      <c r="R39" s="22"/>
    </row>
    <row r="40" spans="1:18" ht="15.95" customHeight="1" x14ac:dyDescent="0.3">
      <c r="B40" s="15" t="s">
        <v>14</v>
      </c>
      <c r="C40" s="6">
        <v>500</v>
      </c>
      <c r="D40" s="6">
        <f t="shared" si="6"/>
        <v>127.88</v>
      </c>
      <c r="E40" s="11">
        <f t="shared" si="7"/>
        <v>-0.74424000000000001</v>
      </c>
      <c r="G40" s="53">
        <v>127.88</v>
      </c>
      <c r="H40" s="22"/>
      <c r="I40" s="22"/>
      <c r="J40" s="22"/>
      <c r="K40" s="22"/>
      <c r="L40" s="22"/>
      <c r="M40" s="22"/>
      <c r="N40" s="22"/>
      <c r="O40" s="22"/>
      <c r="P40" s="22"/>
      <c r="Q40" s="22"/>
      <c r="R40" s="22"/>
    </row>
    <row r="41" spans="1:18" ht="15.95" customHeight="1" x14ac:dyDescent="0.3">
      <c r="B41" s="15" t="s">
        <v>15</v>
      </c>
      <c r="C41" s="6">
        <v>300</v>
      </c>
      <c r="D41" s="6">
        <f t="shared" si="6"/>
        <v>142.5</v>
      </c>
      <c r="E41" s="11">
        <f t="shared" si="7"/>
        <v>-0.52500000000000002</v>
      </c>
      <c r="G41" s="53"/>
      <c r="H41" s="22">
        <v>142.5</v>
      </c>
      <c r="I41" s="22"/>
      <c r="J41" s="22"/>
      <c r="K41" s="22"/>
      <c r="L41" s="22"/>
      <c r="M41" s="22"/>
      <c r="N41" s="22"/>
      <c r="O41" s="22"/>
      <c r="P41" s="22"/>
      <c r="Q41" s="22"/>
      <c r="R41" s="22"/>
    </row>
    <row r="42" spans="1:18" ht="13.5" x14ac:dyDescent="0.3">
      <c r="B42" s="15" t="s">
        <v>37</v>
      </c>
      <c r="C42" s="6">
        <v>100</v>
      </c>
      <c r="D42" s="6">
        <f t="shared" si="6"/>
        <v>109.57</v>
      </c>
      <c r="E42" s="11">
        <f t="shared" si="7"/>
        <v>9.5699999999999896E-2</v>
      </c>
      <c r="G42" s="22"/>
      <c r="H42" s="22">
        <v>109.57</v>
      </c>
      <c r="I42" s="22"/>
      <c r="J42" s="22"/>
      <c r="K42" s="22"/>
      <c r="L42" s="22"/>
      <c r="M42" s="22"/>
      <c r="N42" s="22"/>
      <c r="O42" s="22"/>
      <c r="P42" s="22"/>
      <c r="Q42" s="22"/>
      <c r="R42" s="22"/>
    </row>
    <row r="43" spans="1:18" ht="13.5" x14ac:dyDescent="0.3">
      <c r="B43" s="15" t="s">
        <v>93</v>
      </c>
      <c r="C43" s="6">
        <v>0</v>
      </c>
      <c r="D43" s="6">
        <f t="shared" si="6"/>
        <v>0</v>
      </c>
      <c r="E43" s="11" t="str">
        <f t="shared" si="7"/>
        <v/>
      </c>
      <c r="G43" s="22"/>
      <c r="H43" s="22"/>
      <c r="I43" s="22"/>
      <c r="J43" s="22"/>
      <c r="K43" s="22"/>
      <c r="L43" s="22"/>
      <c r="M43" s="22"/>
      <c r="N43" s="22"/>
      <c r="O43" s="22"/>
      <c r="P43" s="22"/>
      <c r="Q43" s="22"/>
      <c r="R43" s="22"/>
    </row>
    <row r="44" spans="1:18" s="21" customFormat="1" ht="13.5" x14ac:dyDescent="0.3">
      <c r="A44" s="1"/>
      <c r="B44" s="15"/>
      <c r="C44" s="6">
        <v>0</v>
      </c>
      <c r="D44" s="6">
        <f t="shared" si="6"/>
        <v>0</v>
      </c>
      <c r="E44" s="11" t="str">
        <f t="shared" si="7"/>
        <v/>
      </c>
      <c r="F44" s="1"/>
      <c r="G44" s="22"/>
      <c r="H44" s="22"/>
      <c r="I44" s="22"/>
      <c r="J44" s="22"/>
      <c r="K44" s="22"/>
      <c r="L44" s="22"/>
      <c r="M44" s="22"/>
      <c r="N44" s="22"/>
      <c r="O44" s="22"/>
      <c r="P44" s="22"/>
      <c r="Q44" s="22"/>
      <c r="R44" s="22"/>
    </row>
    <row r="45" spans="1:18" ht="15.95" customHeight="1" x14ac:dyDescent="0.3">
      <c r="B45" s="15"/>
      <c r="C45" s="6"/>
      <c r="D45" s="6"/>
      <c r="E45" s="11" t="str">
        <f t="shared" si="7"/>
        <v/>
      </c>
      <c r="G45" s="22"/>
      <c r="H45" s="22"/>
      <c r="I45" s="22"/>
      <c r="J45" s="22"/>
      <c r="K45" s="22"/>
      <c r="L45" s="22"/>
      <c r="M45" s="22"/>
      <c r="N45" s="22"/>
      <c r="O45" s="22"/>
      <c r="P45" s="22"/>
      <c r="Q45" s="22"/>
      <c r="R45" s="22"/>
    </row>
    <row r="46" spans="1:18" ht="32.1" customHeight="1" x14ac:dyDescent="0.3">
      <c r="B46" s="18" t="s">
        <v>41</v>
      </c>
      <c r="C46" s="12">
        <f>SUM(C35:C45)</f>
        <v>5525</v>
      </c>
      <c r="D46" s="12">
        <f>SUM(D35:D45)</f>
        <v>3827.1700000000005</v>
      </c>
      <c r="E46" s="11">
        <f>IF(D46=0,"",D46/C46-1)</f>
        <v>-0.30729954751131217</v>
      </c>
      <c r="G46" s="42">
        <f t="shared" ref="G46:R46" si="8">SUM(G35:G45)</f>
        <v>1250.0999999999999</v>
      </c>
      <c r="H46" s="42">
        <f t="shared" si="8"/>
        <v>2577.0700000000002</v>
      </c>
      <c r="I46" s="42">
        <f t="shared" si="8"/>
        <v>0</v>
      </c>
      <c r="J46" s="42">
        <f t="shared" si="8"/>
        <v>0</v>
      </c>
      <c r="K46" s="42">
        <f t="shared" si="8"/>
        <v>0</v>
      </c>
      <c r="L46" s="42">
        <f t="shared" si="8"/>
        <v>0</v>
      </c>
      <c r="M46" s="42">
        <f t="shared" si="8"/>
        <v>0</v>
      </c>
      <c r="N46" s="42">
        <f t="shared" si="8"/>
        <v>0</v>
      </c>
      <c r="O46" s="42">
        <f t="shared" si="8"/>
        <v>0</v>
      </c>
      <c r="P46" s="42">
        <f t="shared" si="8"/>
        <v>0</v>
      </c>
      <c r="Q46" s="42">
        <f t="shared" si="8"/>
        <v>0</v>
      </c>
      <c r="R46" s="42">
        <f t="shared" si="8"/>
        <v>0</v>
      </c>
    </row>
    <row r="47" spans="1:18" ht="13.5" x14ac:dyDescent="0.3">
      <c r="B47" s="18"/>
      <c r="C47" s="48"/>
      <c r="D47" s="48"/>
      <c r="E47" s="49"/>
      <c r="F47" s="36"/>
      <c r="G47" s="34"/>
      <c r="H47" s="34"/>
      <c r="I47" s="34"/>
      <c r="J47" s="34"/>
      <c r="K47" s="34"/>
      <c r="L47" s="34"/>
      <c r="M47" s="34"/>
      <c r="N47" s="34"/>
      <c r="O47" s="34"/>
      <c r="P47" s="34"/>
      <c r="Q47" s="34"/>
      <c r="R47" s="34"/>
    </row>
    <row r="48" spans="1:18" ht="13.5" x14ac:dyDescent="0.3">
      <c r="A48" s="21"/>
      <c r="B48" s="17" t="s">
        <v>16</v>
      </c>
      <c r="C48" s="19"/>
      <c r="D48" s="19"/>
      <c r="E48" s="20"/>
      <c r="F48" s="21"/>
      <c r="G48" s="19"/>
      <c r="H48" s="19"/>
      <c r="I48" s="19"/>
      <c r="J48" s="19"/>
      <c r="K48" s="19"/>
      <c r="L48" s="19"/>
      <c r="M48" s="19"/>
      <c r="N48" s="19"/>
      <c r="O48" s="19"/>
      <c r="P48" s="19"/>
      <c r="Q48" s="19"/>
      <c r="R48" s="19"/>
    </row>
    <row r="49" spans="2:18" ht="13.5" x14ac:dyDescent="0.3">
      <c r="B49" s="15" t="s">
        <v>111</v>
      </c>
      <c r="C49" s="6">
        <f>55*50</f>
        <v>2750</v>
      </c>
      <c r="D49" s="6">
        <f>SUM(G49:R49)</f>
        <v>1040.54</v>
      </c>
      <c r="E49" s="11">
        <f t="shared" ref="E49:E62" si="9">IF(D49=0,"",D49/C49-1)</f>
        <v>-0.62162181818181828</v>
      </c>
      <c r="G49" s="22"/>
      <c r="H49" s="22"/>
      <c r="I49" s="50"/>
      <c r="J49" s="22"/>
      <c r="K49" s="22"/>
      <c r="L49" s="22"/>
      <c r="M49" s="22"/>
      <c r="N49" s="22"/>
      <c r="O49" s="22"/>
      <c r="P49" s="22">
        <f>921.57+47.14+71.53+0.3</f>
        <v>1040.54</v>
      </c>
      <c r="Q49" s="22"/>
      <c r="R49" s="22"/>
    </row>
    <row r="50" spans="2:18" ht="13.5" x14ac:dyDescent="0.3">
      <c r="B50" s="15" t="s">
        <v>100</v>
      </c>
      <c r="C50" s="6">
        <v>100</v>
      </c>
      <c r="D50" s="6">
        <f>SUM(G50:R50)</f>
        <v>0</v>
      </c>
      <c r="E50" s="11" t="str">
        <f t="shared" si="9"/>
        <v/>
      </c>
      <c r="G50" s="22"/>
      <c r="H50" s="22"/>
      <c r="I50" s="22"/>
      <c r="J50" s="22"/>
      <c r="K50" s="22"/>
      <c r="L50" s="22"/>
      <c r="M50" s="22"/>
      <c r="N50" s="22"/>
      <c r="O50" s="22"/>
      <c r="P50" s="22"/>
      <c r="Q50" s="22"/>
      <c r="R50" s="22"/>
    </row>
    <row r="51" spans="2:18" ht="13.5" x14ac:dyDescent="0.3">
      <c r="B51" s="15" t="s">
        <v>66</v>
      </c>
      <c r="C51" s="6">
        <v>0</v>
      </c>
      <c r="D51" s="6">
        <f>SUM(G51:R51)</f>
        <v>0</v>
      </c>
      <c r="E51" s="11" t="str">
        <f t="shared" si="9"/>
        <v/>
      </c>
      <c r="G51" s="22"/>
      <c r="H51" s="22"/>
      <c r="I51" s="22"/>
      <c r="J51" s="22"/>
      <c r="K51" s="22"/>
      <c r="L51" s="22"/>
      <c r="M51" s="22"/>
      <c r="N51" s="22"/>
      <c r="O51" s="22"/>
      <c r="P51" s="22"/>
      <c r="Q51" s="22"/>
      <c r="R51" s="22"/>
    </row>
    <row r="52" spans="2:18" ht="13.5" x14ac:dyDescent="0.3">
      <c r="B52" s="15"/>
      <c r="C52" s="6"/>
      <c r="D52" s="6"/>
      <c r="E52" s="11"/>
      <c r="G52" s="45"/>
      <c r="H52" s="22"/>
      <c r="I52" s="45"/>
      <c r="J52" s="45"/>
      <c r="K52" s="45"/>
      <c r="L52" s="45"/>
      <c r="M52" s="45"/>
      <c r="N52" s="45"/>
      <c r="O52" s="45"/>
      <c r="P52" s="45"/>
      <c r="Q52" s="45"/>
      <c r="R52" s="45"/>
    </row>
    <row r="53" spans="2:18" ht="13.5" x14ac:dyDescent="0.3">
      <c r="B53" s="15" t="s">
        <v>110</v>
      </c>
      <c r="C53" s="6">
        <f>25*55</f>
        <v>1375</v>
      </c>
      <c r="D53" s="6">
        <f>SUM(G53:R53)</f>
        <v>1232.5</v>
      </c>
      <c r="E53" s="11">
        <f t="shared" ref="E53:E55" si="10">IF(D53=0,"",D53/C53-1)</f>
        <v>-0.10363636363636364</v>
      </c>
      <c r="G53" s="22"/>
      <c r="H53" s="22">
        <v>1232.5</v>
      </c>
      <c r="I53" s="50"/>
      <c r="J53" s="22"/>
      <c r="K53" s="22"/>
      <c r="L53" s="22"/>
      <c r="M53" s="22"/>
      <c r="N53" s="22"/>
      <c r="O53" s="22"/>
      <c r="P53" s="22"/>
      <c r="Q53" s="22"/>
      <c r="R53" s="22"/>
    </row>
    <row r="54" spans="2:18" ht="13.5" x14ac:dyDescent="0.3">
      <c r="B54" s="15" t="s">
        <v>101</v>
      </c>
      <c r="C54" s="6">
        <v>100</v>
      </c>
      <c r="D54" s="6">
        <f>SUM(G54:R54)</f>
        <v>256.23</v>
      </c>
      <c r="E54" s="11">
        <f t="shared" si="10"/>
        <v>1.5623</v>
      </c>
      <c r="G54" s="22"/>
      <c r="H54" s="22">
        <v>256.23</v>
      </c>
      <c r="I54" s="22"/>
      <c r="J54" s="22"/>
      <c r="K54" s="22"/>
      <c r="L54" s="22"/>
      <c r="M54" s="22"/>
      <c r="N54" s="22"/>
      <c r="O54" s="22"/>
      <c r="P54" s="22"/>
      <c r="Q54" s="22"/>
      <c r="R54" s="22"/>
    </row>
    <row r="55" spans="2:18" ht="13.5" x14ac:dyDescent="0.3">
      <c r="B55" s="15" t="s">
        <v>102</v>
      </c>
      <c r="C55" s="6">
        <v>0</v>
      </c>
      <c r="D55" s="6">
        <f>SUM(G55:R55)</f>
        <v>0</v>
      </c>
      <c r="E55" s="11" t="str">
        <f t="shared" si="10"/>
        <v/>
      </c>
      <c r="G55" s="22"/>
      <c r="H55" s="22"/>
      <c r="I55" s="22"/>
      <c r="J55" s="22"/>
      <c r="K55" s="22"/>
      <c r="L55" s="22"/>
      <c r="M55" s="22"/>
      <c r="N55" s="22"/>
      <c r="O55" s="22"/>
      <c r="P55" s="22"/>
      <c r="Q55" s="22"/>
      <c r="R55" s="22"/>
    </row>
    <row r="56" spans="2:18" ht="13.5" x14ac:dyDescent="0.3">
      <c r="B56" s="15"/>
      <c r="C56" s="6"/>
      <c r="D56" s="6"/>
      <c r="E56" s="11"/>
      <c r="G56" s="45"/>
      <c r="H56" s="22"/>
      <c r="I56" s="45"/>
      <c r="J56" s="45"/>
      <c r="K56" s="45"/>
      <c r="L56" s="45"/>
      <c r="M56" s="45"/>
      <c r="N56" s="45"/>
      <c r="O56" s="45"/>
      <c r="P56" s="45"/>
      <c r="Q56" s="45"/>
      <c r="R56" s="45"/>
    </row>
    <row r="57" spans="2:18" ht="13.5" x14ac:dyDescent="0.3">
      <c r="B57" s="15" t="s">
        <v>103</v>
      </c>
      <c r="C57" s="6">
        <v>1500</v>
      </c>
      <c r="D57" s="6">
        <f>SUM(G57:R57)</f>
        <v>1016.67</v>
      </c>
      <c r="E57" s="11"/>
      <c r="G57" s="22"/>
      <c r="H57" s="22"/>
      <c r="I57" s="22"/>
      <c r="J57" s="22"/>
      <c r="K57" s="22"/>
      <c r="L57" s="22"/>
      <c r="M57" s="22"/>
      <c r="N57" s="22"/>
      <c r="O57" s="22"/>
      <c r="P57" s="22"/>
      <c r="Q57" s="22"/>
      <c r="R57" s="22">
        <f>906.67+100+10</f>
        <v>1016.67</v>
      </c>
    </row>
    <row r="58" spans="2:18" ht="13.5" x14ac:dyDescent="0.3">
      <c r="B58" s="15" t="s">
        <v>104</v>
      </c>
      <c r="C58" s="6">
        <v>300</v>
      </c>
      <c r="D58" s="6">
        <f>SUM(G58:R58)</f>
        <v>0</v>
      </c>
      <c r="E58" s="11" t="str">
        <f t="shared" si="9"/>
        <v/>
      </c>
      <c r="G58" s="22"/>
      <c r="H58" s="22"/>
      <c r="I58" s="22"/>
      <c r="J58" s="22"/>
      <c r="K58" s="22"/>
      <c r="L58" s="22"/>
      <c r="M58" s="22"/>
      <c r="N58" s="22"/>
      <c r="O58" s="22"/>
      <c r="P58" s="22"/>
      <c r="Q58" s="22"/>
      <c r="R58" s="22"/>
    </row>
    <row r="59" spans="2:18" ht="13.5" x14ac:dyDescent="0.3">
      <c r="B59" s="15" t="s">
        <v>105</v>
      </c>
      <c r="C59" s="6">
        <v>300</v>
      </c>
      <c r="D59" s="6">
        <f>SUM(G59:R59)</f>
        <v>0</v>
      </c>
      <c r="E59" s="11" t="str">
        <f t="shared" si="9"/>
        <v/>
      </c>
      <c r="G59" s="22"/>
      <c r="H59" s="22"/>
      <c r="I59" s="22"/>
      <c r="J59" s="22"/>
      <c r="K59" s="22"/>
      <c r="L59" s="22"/>
      <c r="M59" s="22"/>
      <c r="N59" s="22"/>
      <c r="O59" s="22"/>
      <c r="P59" s="22"/>
      <c r="Q59" s="22"/>
      <c r="R59" s="22"/>
    </row>
    <row r="60" spans="2:18" ht="13.5" x14ac:dyDescent="0.3">
      <c r="B60" s="15"/>
      <c r="C60" s="6"/>
      <c r="D60" s="6"/>
      <c r="E60" s="11" t="str">
        <f t="shared" si="9"/>
        <v/>
      </c>
      <c r="G60" s="24"/>
      <c r="H60" s="22"/>
      <c r="I60" s="24"/>
      <c r="J60" s="24"/>
      <c r="K60" s="24"/>
      <c r="L60" s="28"/>
      <c r="M60" s="22"/>
      <c r="N60" s="29"/>
      <c r="O60" s="24"/>
      <c r="P60" s="24"/>
      <c r="Q60" s="24"/>
      <c r="R60" s="24"/>
    </row>
    <row r="61" spans="2:18" ht="13.5" x14ac:dyDescent="0.3">
      <c r="B61" s="15" t="s">
        <v>1</v>
      </c>
      <c r="C61" s="6"/>
      <c r="D61" s="6"/>
      <c r="E61" s="11" t="str">
        <f t="shared" si="9"/>
        <v/>
      </c>
      <c r="G61" s="22">
        <v>115.99</v>
      </c>
      <c r="H61" s="22"/>
      <c r="I61" s="22"/>
      <c r="J61" s="22"/>
      <c r="K61" s="22"/>
      <c r="L61" s="22"/>
      <c r="M61" s="22"/>
      <c r="N61" s="22"/>
      <c r="O61" s="22"/>
      <c r="P61" s="22"/>
      <c r="Q61" s="22"/>
      <c r="R61" s="22"/>
    </row>
    <row r="62" spans="2:18" ht="32.1" customHeight="1" x14ac:dyDescent="0.3">
      <c r="B62" s="18" t="s">
        <v>35</v>
      </c>
      <c r="C62" s="12">
        <f>SUM(C49:C61)</f>
        <v>6425</v>
      </c>
      <c r="D62" s="12">
        <f>SUM(D49:D61)</f>
        <v>3545.94</v>
      </c>
      <c r="E62" s="11">
        <f t="shared" si="9"/>
        <v>-0.4481027237354086</v>
      </c>
      <c r="G62" s="42">
        <f t="shared" ref="G62:R62" si="11">SUM(G49:G61)</f>
        <v>115.99</v>
      </c>
      <c r="H62" s="42">
        <f t="shared" si="11"/>
        <v>1488.73</v>
      </c>
      <c r="I62" s="42">
        <f t="shared" si="11"/>
        <v>0</v>
      </c>
      <c r="J62" s="42">
        <f t="shared" si="11"/>
        <v>0</v>
      </c>
      <c r="K62" s="42">
        <f t="shared" si="11"/>
        <v>0</v>
      </c>
      <c r="L62" s="42">
        <f t="shared" si="11"/>
        <v>0</v>
      </c>
      <c r="M62" s="42">
        <f t="shared" si="11"/>
        <v>0</v>
      </c>
      <c r="N62" s="42">
        <f t="shared" si="11"/>
        <v>0</v>
      </c>
      <c r="O62" s="42">
        <f t="shared" si="11"/>
        <v>0</v>
      </c>
      <c r="P62" s="42">
        <f t="shared" si="11"/>
        <v>1040.54</v>
      </c>
      <c r="Q62" s="42">
        <f t="shared" si="11"/>
        <v>0</v>
      </c>
      <c r="R62" s="42">
        <f t="shared" si="11"/>
        <v>1016.67</v>
      </c>
    </row>
    <row r="63" spans="2:18" ht="13.5" x14ac:dyDescent="0.3">
      <c r="B63" s="18"/>
      <c r="C63" s="34"/>
      <c r="D63" s="34"/>
      <c r="E63" s="35"/>
      <c r="F63" s="36"/>
      <c r="G63" s="34"/>
      <c r="H63" s="34"/>
      <c r="I63" s="34"/>
      <c r="J63" s="34"/>
      <c r="K63" s="34"/>
      <c r="L63" s="34"/>
      <c r="M63" s="34"/>
      <c r="N63" s="34"/>
      <c r="O63" s="34"/>
      <c r="P63" s="34"/>
      <c r="Q63" s="34"/>
      <c r="R63" s="34"/>
    </row>
    <row r="64" spans="2:18" ht="13.5" x14ac:dyDescent="0.3">
      <c r="B64" s="17" t="s">
        <v>19</v>
      </c>
      <c r="C64" s="19"/>
      <c r="D64" s="19"/>
      <c r="E64" s="6">
        <f t="shared" ref="D64:E69" si="12">SUM(H64:S64)</f>
        <v>0</v>
      </c>
      <c r="F64" s="21"/>
      <c r="G64" s="19"/>
      <c r="H64" s="19"/>
      <c r="I64" s="19"/>
      <c r="J64" s="19"/>
      <c r="K64" s="19"/>
      <c r="L64" s="19"/>
      <c r="M64" s="19"/>
      <c r="N64" s="19"/>
      <c r="O64" s="19"/>
      <c r="P64" s="19"/>
      <c r="Q64" s="19"/>
      <c r="R64" s="19"/>
    </row>
    <row r="65" spans="1:18" ht="13.5" x14ac:dyDescent="0.3">
      <c r="B65" s="15" t="s">
        <v>73</v>
      </c>
      <c r="C65" s="6">
        <v>400</v>
      </c>
      <c r="D65" s="6">
        <f t="shared" si="12"/>
        <v>160.9</v>
      </c>
      <c r="E65" s="11">
        <f t="shared" ref="E65:E74" si="13">IF(D65=0,"",D65/C65-1)</f>
        <v>-0.59775</v>
      </c>
      <c r="G65" s="22"/>
      <c r="H65" s="22">
        <v>111.9</v>
      </c>
      <c r="I65" s="47"/>
      <c r="J65" s="22"/>
      <c r="K65" s="22"/>
      <c r="L65" s="22"/>
      <c r="M65" s="22"/>
      <c r="N65" s="22"/>
      <c r="O65" s="22">
        <v>15</v>
      </c>
      <c r="P65" s="22"/>
      <c r="Q65" s="22">
        <v>34</v>
      </c>
      <c r="R65" s="22"/>
    </row>
    <row r="66" spans="1:18" ht="13.5" x14ac:dyDescent="0.3">
      <c r="B66" s="15" t="s">
        <v>113</v>
      </c>
      <c r="C66" s="6">
        <v>125</v>
      </c>
      <c r="D66" s="6">
        <f t="shared" si="12"/>
        <v>71.16</v>
      </c>
      <c r="E66" s="11">
        <f t="shared" si="13"/>
        <v>-0.43071999999999999</v>
      </c>
      <c r="G66" s="22"/>
      <c r="H66" s="22">
        <v>20</v>
      </c>
      <c r="I66" s="22">
        <v>27.16</v>
      </c>
      <c r="J66" s="22"/>
      <c r="K66" s="22"/>
      <c r="L66" s="22"/>
      <c r="M66" s="22"/>
      <c r="N66" s="22"/>
      <c r="O66" s="22"/>
      <c r="P66" s="22"/>
      <c r="Q66" s="22">
        <v>24</v>
      </c>
      <c r="R66" s="22"/>
    </row>
    <row r="67" spans="1:18" ht="13.5" x14ac:dyDescent="0.3">
      <c r="B67" s="15" t="s">
        <v>21</v>
      </c>
      <c r="C67" s="6">
        <v>80</v>
      </c>
      <c r="D67" s="6">
        <f t="shared" si="12"/>
        <v>106.21000000000001</v>
      </c>
      <c r="E67" s="11">
        <f t="shared" si="13"/>
        <v>0.32762500000000006</v>
      </c>
      <c r="G67" s="22"/>
      <c r="H67" s="22"/>
      <c r="I67" s="22">
        <v>31.2</v>
      </c>
      <c r="J67" s="22">
        <v>15.6</v>
      </c>
      <c r="K67" s="22"/>
      <c r="L67" s="22"/>
      <c r="M67" s="22">
        <v>29.2</v>
      </c>
      <c r="N67" s="22"/>
      <c r="O67" s="22"/>
      <c r="P67" s="22"/>
      <c r="Q67" s="22">
        <v>30.21</v>
      </c>
      <c r="R67" s="22"/>
    </row>
    <row r="68" spans="1:18" ht="13.5" x14ac:dyDescent="0.3">
      <c r="B68" s="15"/>
      <c r="C68" s="6"/>
      <c r="D68" s="6">
        <f t="shared" si="12"/>
        <v>0</v>
      </c>
      <c r="E68" s="11" t="str">
        <f t="shared" si="13"/>
        <v/>
      </c>
      <c r="G68" s="22"/>
      <c r="H68" s="22"/>
      <c r="I68" s="22"/>
      <c r="J68" s="22"/>
      <c r="K68" s="22"/>
      <c r="L68" s="22"/>
      <c r="M68" s="22"/>
      <c r="N68" s="22"/>
      <c r="O68" s="22"/>
      <c r="P68" s="22"/>
      <c r="Q68" s="22"/>
      <c r="R68" s="22"/>
    </row>
    <row r="69" spans="1:18" ht="13.5" x14ac:dyDescent="0.3">
      <c r="B69" s="15" t="s">
        <v>118</v>
      </c>
      <c r="C69" s="6">
        <v>2400</v>
      </c>
      <c r="D69" s="6">
        <f t="shared" si="12"/>
        <v>2522.96</v>
      </c>
      <c r="E69" s="11"/>
      <c r="G69" s="22">
        <v>2522.96</v>
      </c>
      <c r="H69" s="22"/>
      <c r="I69" s="22"/>
      <c r="J69" s="22"/>
      <c r="K69" s="22"/>
      <c r="L69" s="22"/>
      <c r="M69" s="22"/>
      <c r="N69" s="22"/>
      <c r="O69" s="22"/>
      <c r="P69" s="22"/>
      <c r="Q69" s="22"/>
      <c r="R69" s="22"/>
    </row>
    <row r="70" spans="1:18" ht="13.5" x14ac:dyDescent="0.3">
      <c r="B70" s="15" t="s">
        <v>39</v>
      </c>
      <c r="C70" s="6">
        <v>200</v>
      </c>
      <c r="D70" s="6">
        <f>SUM(G70:R70)</f>
        <v>219.93</v>
      </c>
      <c r="E70" s="11">
        <f t="shared" si="13"/>
        <v>9.9650000000000016E-2</v>
      </c>
      <c r="G70" s="22"/>
      <c r="H70" s="22"/>
      <c r="I70" s="22">
        <v>60.57</v>
      </c>
      <c r="J70" s="22"/>
      <c r="K70" s="22"/>
      <c r="L70" s="22"/>
      <c r="M70" s="22">
        <v>14.77</v>
      </c>
      <c r="N70" s="22"/>
      <c r="O70" s="22">
        <f>30.2+75.75</f>
        <v>105.95</v>
      </c>
      <c r="P70" s="22"/>
      <c r="Q70" s="22">
        <f>24.45+14.19</f>
        <v>38.64</v>
      </c>
      <c r="R70" s="22"/>
    </row>
    <row r="71" spans="1:18" ht="13.5" x14ac:dyDescent="0.3">
      <c r="B71" s="15" t="s">
        <v>115</v>
      </c>
      <c r="C71" s="45">
        <v>1000</v>
      </c>
      <c r="D71" s="6">
        <f t="shared" ref="D71:D73" si="14">SUM(G71:R71)</f>
        <v>168.94</v>
      </c>
      <c r="E71" s="11"/>
      <c r="G71" s="22">
        <f>19.86+10.29</f>
        <v>30.15</v>
      </c>
      <c r="H71" s="22">
        <v>39.85</v>
      </c>
      <c r="I71" s="22">
        <f>21.47+22.78</f>
        <v>44.25</v>
      </c>
      <c r="J71" s="22">
        <v>19.14</v>
      </c>
      <c r="K71" s="22">
        <v>35.549999999999997</v>
      </c>
      <c r="L71" s="22"/>
      <c r="M71" s="22"/>
      <c r="N71" s="22"/>
      <c r="O71" s="22"/>
      <c r="P71" s="22"/>
      <c r="Q71" s="22"/>
      <c r="R71" s="22"/>
    </row>
    <row r="72" spans="1:18" ht="13.5" x14ac:dyDescent="0.3">
      <c r="B72" s="15" t="s">
        <v>114</v>
      </c>
      <c r="C72" s="45">
        <v>50</v>
      </c>
      <c r="D72" s="6">
        <f t="shared" si="14"/>
        <v>90.84</v>
      </c>
      <c r="E72" s="11"/>
      <c r="G72" s="22"/>
      <c r="H72" s="22"/>
      <c r="I72" s="22"/>
      <c r="J72" s="22"/>
      <c r="K72" s="22"/>
      <c r="L72" s="22"/>
      <c r="M72" s="22">
        <v>12.98</v>
      </c>
      <c r="O72" s="22">
        <v>77.86</v>
      </c>
      <c r="P72" s="22"/>
      <c r="Q72" s="22"/>
      <c r="R72" s="22"/>
    </row>
    <row r="73" spans="1:18" ht="13.5" x14ac:dyDescent="0.3">
      <c r="B73" s="15" t="s">
        <v>83</v>
      </c>
      <c r="C73" s="45">
        <v>500</v>
      </c>
      <c r="D73" s="6">
        <f t="shared" si="14"/>
        <v>150</v>
      </c>
      <c r="E73" s="11"/>
      <c r="G73" s="22"/>
      <c r="H73" s="22">
        <v>150</v>
      </c>
      <c r="I73" s="22"/>
      <c r="J73" s="22"/>
      <c r="K73" s="22"/>
      <c r="L73" s="22"/>
      <c r="M73" s="42">
        <v>0</v>
      </c>
      <c r="N73" s="42">
        <f t="shared" ref="N73:R73" si="15">SUM(N65:N72)</f>
        <v>0</v>
      </c>
      <c r="O73" s="42">
        <v>0</v>
      </c>
      <c r="P73" s="42">
        <f t="shared" si="15"/>
        <v>0</v>
      </c>
      <c r="Q73" s="42">
        <v>0</v>
      </c>
      <c r="R73" s="42">
        <f t="shared" si="15"/>
        <v>0</v>
      </c>
    </row>
    <row r="74" spans="1:18" ht="32.1" customHeight="1" x14ac:dyDescent="0.3">
      <c r="B74" s="18" t="s">
        <v>34</v>
      </c>
      <c r="C74" s="12">
        <f>SUM(C65:C73)</f>
        <v>4755</v>
      </c>
      <c r="D74" s="12">
        <f>SUM(D65:D73)</f>
        <v>3490.94</v>
      </c>
      <c r="E74" s="11">
        <f t="shared" si="13"/>
        <v>-0.26583806519453201</v>
      </c>
      <c r="G74" s="42">
        <f t="shared" ref="G74:R74" si="16">SUM(G65:G73)</f>
        <v>2553.11</v>
      </c>
      <c r="H74" s="42">
        <f t="shared" si="16"/>
        <v>321.75</v>
      </c>
      <c r="I74" s="42">
        <f t="shared" si="16"/>
        <v>163.18</v>
      </c>
      <c r="J74" s="42">
        <f t="shared" si="16"/>
        <v>34.74</v>
      </c>
      <c r="K74" s="42">
        <f t="shared" si="16"/>
        <v>35.549999999999997</v>
      </c>
      <c r="L74" s="42">
        <f t="shared" si="16"/>
        <v>0</v>
      </c>
      <c r="M74" s="42">
        <f t="shared" si="16"/>
        <v>56.95</v>
      </c>
      <c r="N74" s="42">
        <f t="shared" si="16"/>
        <v>0</v>
      </c>
      <c r="O74" s="42">
        <f t="shared" si="16"/>
        <v>198.81</v>
      </c>
      <c r="P74" s="42">
        <f t="shared" si="16"/>
        <v>0</v>
      </c>
      <c r="Q74" s="42">
        <f t="shared" si="16"/>
        <v>126.85000000000001</v>
      </c>
      <c r="R74" s="42">
        <f t="shared" si="16"/>
        <v>0</v>
      </c>
    </row>
    <row r="75" spans="1:18" ht="32.1" customHeight="1" x14ac:dyDescent="0.3">
      <c r="B75" s="40"/>
      <c r="C75" s="34"/>
      <c r="D75" s="34"/>
      <c r="E75" s="35"/>
      <c r="F75" s="36"/>
      <c r="G75" s="34"/>
      <c r="H75" s="34"/>
      <c r="I75" s="34"/>
      <c r="J75" s="34"/>
      <c r="K75" s="34"/>
      <c r="L75" s="34"/>
      <c r="M75" s="42">
        <v>0</v>
      </c>
      <c r="N75" s="42">
        <v>0</v>
      </c>
      <c r="O75" s="42">
        <v>0</v>
      </c>
      <c r="P75" s="42">
        <v>0</v>
      </c>
      <c r="Q75" s="42">
        <f t="shared" ref="Q75:R75" si="17">+SUM(Q32+Q46+Q62+Q73)</f>
        <v>0</v>
      </c>
      <c r="R75" s="42">
        <f t="shared" si="17"/>
        <v>816.52</v>
      </c>
    </row>
    <row r="76" spans="1:18" ht="32.1" customHeight="1" x14ac:dyDescent="0.3">
      <c r="B76" s="18" t="s">
        <v>120</v>
      </c>
      <c r="C76" s="31">
        <f>SUM(C32+C46+C62+C74)</f>
        <v>31555</v>
      </c>
      <c r="D76" s="31">
        <f>SUM(G76:R76)</f>
        <v>22697.399999999998</v>
      </c>
      <c r="E76" s="32"/>
      <c r="G76" s="42">
        <f t="shared" ref="G76:R76" si="18">+SUM(G32+G46+G62+G74)</f>
        <v>3919.2</v>
      </c>
      <c r="H76" s="42">
        <f t="shared" si="18"/>
        <v>4387.55</v>
      </c>
      <c r="I76" s="42">
        <f t="shared" si="18"/>
        <v>3464.43</v>
      </c>
      <c r="J76" s="42">
        <f t="shared" si="18"/>
        <v>175.03</v>
      </c>
      <c r="K76" s="42">
        <f t="shared" si="18"/>
        <v>35.549999999999997</v>
      </c>
      <c r="L76" s="42">
        <f t="shared" si="18"/>
        <v>0</v>
      </c>
      <c r="M76" s="42">
        <f t="shared" si="18"/>
        <v>275.99</v>
      </c>
      <c r="N76" s="42">
        <f t="shared" si="18"/>
        <v>138.54</v>
      </c>
      <c r="O76" s="42">
        <f t="shared" si="18"/>
        <v>1226.3399999999999</v>
      </c>
      <c r="P76" s="42">
        <f t="shared" si="18"/>
        <v>8131.4</v>
      </c>
      <c r="Q76" s="42">
        <f t="shared" si="18"/>
        <v>126.85000000000001</v>
      </c>
      <c r="R76" s="42">
        <f t="shared" si="18"/>
        <v>816.52</v>
      </c>
    </row>
    <row r="77" spans="1:18" ht="32.1" customHeight="1" x14ac:dyDescent="0.3">
      <c r="A77" s="36"/>
      <c r="B77" s="40" t="s">
        <v>92</v>
      </c>
      <c r="C77" s="34">
        <f>+C14-C76</f>
        <v>-3340</v>
      </c>
      <c r="D77" s="34">
        <f>+D14-D76</f>
        <v>4515.6000000000022</v>
      </c>
      <c r="E77" s="35"/>
      <c r="F77" s="36"/>
      <c r="G77" s="34"/>
      <c r="H77" s="34"/>
      <c r="I77" s="34"/>
      <c r="J77" s="34"/>
      <c r="K77" s="34"/>
      <c r="L77" s="34"/>
      <c r="M77" s="7"/>
      <c r="N77" s="7"/>
      <c r="O77" s="7"/>
      <c r="P77" s="7"/>
      <c r="Q77" s="7"/>
      <c r="R77" s="7"/>
    </row>
    <row r="78" spans="1:18" ht="15.95" customHeight="1" x14ac:dyDescent="0.3">
      <c r="B78" s="38" t="s">
        <v>122</v>
      </c>
      <c r="G78" s="7"/>
      <c r="H78" s="7"/>
      <c r="I78" s="7"/>
      <c r="J78" s="7"/>
      <c r="K78" s="7"/>
      <c r="L78" s="7"/>
      <c r="M78" s="22"/>
      <c r="N78" s="22"/>
      <c r="O78" s="22"/>
      <c r="P78" s="22"/>
      <c r="Q78" s="22"/>
      <c r="R78" s="22"/>
    </row>
    <row r="79" spans="1:18" ht="15.95" customHeight="1" x14ac:dyDescent="0.3">
      <c r="B79" s="15" t="s">
        <v>49</v>
      </c>
      <c r="C79" s="23"/>
      <c r="D79" s="6">
        <f t="shared" ref="D79:D94" si="19">SUM(G79:R79)</f>
        <v>390</v>
      </c>
      <c r="E79" s="39"/>
      <c r="G79" s="22"/>
      <c r="H79" s="22"/>
      <c r="I79" s="22"/>
      <c r="J79" s="22"/>
      <c r="K79" s="22"/>
      <c r="L79" s="22"/>
      <c r="M79" s="22"/>
      <c r="N79" s="22"/>
      <c r="O79" s="22">
        <v>390</v>
      </c>
      <c r="P79" s="22"/>
      <c r="Q79" s="22"/>
      <c r="R79" s="22"/>
    </row>
    <row r="80" spans="1:18" ht="15.95" customHeight="1" x14ac:dyDescent="0.3">
      <c r="B80" s="15" t="s">
        <v>50</v>
      </c>
      <c r="C80" s="6"/>
      <c r="D80" s="6">
        <f t="shared" si="19"/>
        <v>405.4</v>
      </c>
      <c r="E80" s="11"/>
      <c r="G80" s="22"/>
      <c r="H80" s="22"/>
      <c r="I80" s="22"/>
      <c r="J80" s="22"/>
      <c r="K80" s="22"/>
      <c r="L80" s="22"/>
      <c r="M80" s="22"/>
      <c r="N80" s="22"/>
      <c r="O80" s="22">
        <v>405.4</v>
      </c>
      <c r="P80" s="22"/>
      <c r="Q80" s="22"/>
      <c r="R80" s="22"/>
    </row>
    <row r="81" spans="1:18" ht="15.95" customHeight="1" x14ac:dyDescent="0.3">
      <c r="B81" s="15" t="s">
        <v>51</v>
      </c>
      <c r="C81" s="6"/>
      <c r="D81" s="6">
        <f t="shared" si="19"/>
        <v>0</v>
      </c>
      <c r="E81" s="11"/>
      <c r="G81" s="22"/>
      <c r="H81" s="22"/>
      <c r="I81" s="22"/>
      <c r="J81" s="30"/>
      <c r="K81" s="22"/>
      <c r="L81" s="22"/>
      <c r="M81" s="22"/>
      <c r="N81" s="22"/>
      <c r="O81" s="22"/>
      <c r="P81" s="22"/>
      <c r="Q81" s="22"/>
      <c r="R81" s="22"/>
    </row>
    <row r="82" spans="1:18" ht="15.95" customHeight="1" x14ac:dyDescent="0.3">
      <c r="B82" s="15" t="s">
        <v>52</v>
      </c>
      <c r="C82" s="6"/>
      <c r="D82" s="6">
        <f t="shared" si="19"/>
        <v>0</v>
      </c>
      <c r="E82" s="11"/>
      <c r="G82" s="22"/>
      <c r="H82" s="22"/>
      <c r="I82" s="22"/>
      <c r="J82" s="22"/>
      <c r="K82" s="22"/>
      <c r="L82" s="22"/>
      <c r="M82" s="22"/>
      <c r="N82" s="22"/>
      <c r="O82" s="22"/>
      <c r="P82" s="22"/>
      <c r="Q82" s="22"/>
      <c r="R82" s="22"/>
    </row>
    <row r="83" spans="1:18" ht="15.95" customHeight="1" x14ac:dyDescent="0.3">
      <c r="B83" s="15" t="s">
        <v>53</v>
      </c>
      <c r="C83" s="6"/>
      <c r="D83" s="6">
        <f t="shared" si="19"/>
        <v>0</v>
      </c>
      <c r="E83" s="11"/>
      <c r="G83" s="22"/>
      <c r="H83" s="22"/>
      <c r="I83" s="22"/>
      <c r="J83" s="22"/>
      <c r="K83" s="22"/>
      <c r="L83" s="22"/>
      <c r="M83" s="22"/>
      <c r="N83" s="22"/>
      <c r="O83" s="22"/>
      <c r="P83" s="22"/>
      <c r="Q83" s="22"/>
      <c r="R83" s="22"/>
    </row>
    <row r="84" spans="1:18" ht="15.95" customHeight="1" x14ac:dyDescent="0.3">
      <c r="B84" s="15" t="s">
        <v>54</v>
      </c>
      <c r="C84" s="6"/>
      <c r="D84" s="6">
        <f t="shared" si="19"/>
        <v>0</v>
      </c>
      <c r="E84" s="11"/>
      <c r="G84" s="22"/>
      <c r="H84" s="22" t="s">
        <v>2</v>
      </c>
      <c r="I84" s="22"/>
      <c r="J84" s="22"/>
      <c r="K84" s="22"/>
      <c r="L84" s="22"/>
      <c r="M84" s="22"/>
      <c r="N84" s="22"/>
      <c r="O84" s="22"/>
      <c r="P84" s="22"/>
      <c r="Q84" s="22"/>
      <c r="R84" s="22"/>
    </row>
    <row r="85" spans="1:18" ht="15.95" customHeight="1" x14ac:dyDescent="0.3">
      <c r="B85" s="15" t="s">
        <v>55</v>
      </c>
      <c r="C85" s="6"/>
      <c r="D85" s="6">
        <f t="shared" si="19"/>
        <v>0</v>
      </c>
      <c r="E85" s="11"/>
      <c r="G85" s="22"/>
      <c r="H85" s="22"/>
      <c r="I85" s="22"/>
      <c r="J85" s="22"/>
      <c r="K85" s="22"/>
      <c r="L85" s="22"/>
      <c r="M85" s="22"/>
      <c r="N85" s="22"/>
      <c r="O85" s="22"/>
      <c r="P85" s="22"/>
      <c r="Q85" s="22"/>
      <c r="R85" s="22"/>
    </row>
    <row r="86" spans="1:18" ht="15.95" customHeight="1" x14ac:dyDescent="0.3">
      <c r="B86" s="15" t="s">
        <v>56</v>
      </c>
      <c r="C86" s="6"/>
      <c r="D86" s="6">
        <f t="shared" si="19"/>
        <v>0</v>
      </c>
      <c r="E86" s="11"/>
      <c r="G86" s="22"/>
      <c r="H86" s="22"/>
      <c r="I86" s="22"/>
      <c r="J86" s="22"/>
      <c r="K86" s="22"/>
      <c r="L86" s="22"/>
      <c r="M86" s="22"/>
      <c r="N86" s="22"/>
      <c r="O86" s="22"/>
      <c r="P86" s="22"/>
      <c r="Q86" s="22"/>
      <c r="R86" s="22"/>
    </row>
    <row r="87" spans="1:18" ht="15.95" customHeight="1" x14ac:dyDescent="0.3">
      <c r="B87" s="15" t="s">
        <v>57</v>
      </c>
      <c r="C87" s="6"/>
      <c r="D87" s="6">
        <f t="shared" si="19"/>
        <v>0</v>
      </c>
      <c r="E87" s="11"/>
      <c r="G87" s="22"/>
      <c r="H87" s="22"/>
      <c r="I87" s="22"/>
      <c r="J87" s="22"/>
      <c r="K87" s="22"/>
      <c r="L87" s="22"/>
      <c r="M87" s="22"/>
      <c r="N87" s="22"/>
      <c r="O87" s="22"/>
      <c r="P87" s="22"/>
      <c r="Q87" s="22"/>
      <c r="R87" s="22"/>
    </row>
    <row r="88" spans="1:18" ht="15.95" customHeight="1" x14ac:dyDescent="0.3">
      <c r="B88" s="15" t="s">
        <v>58</v>
      </c>
      <c r="C88" s="6"/>
      <c r="D88" s="6">
        <f t="shared" si="19"/>
        <v>0</v>
      </c>
      <c r="E88" s="11"/>
      <c r="G88" s="22"/>
      <c r="H88" s="22"/>
      <c r="I88" s="22"/>
      <c r="J88" s="22"/>
      <c r="K88" s="22"/>
      <c r="L88" s="22"/>
      <c r="M88" s="22"/>
      <c r="N88" s="22"/>
      <c r="O88" s="22"/>
      <c r="P88" s="22"/>
      <c r="Q88" s="22"/>
      <c r="R88" s="22"/>
    </row>
    <row r="89" spans="1:18" ht="15.95" customHeight="1" x14ac:dyDescent="0.3">
      <c r="B89" s="15" t="s">
        <v>59</v>
      </c>
      <c r="C89" s="6"/>
      <c r="D89" s="6">
        <f t="shared" si="19"/>
        <v>127.88</v>
      </c>
      <c r="E89" s="11"/>
      <c r="G89" s="22"/>
      <c r="H89" s="22"/>
      <c r="I89" s="22"/>
      <c r="J89" s="22"/>
      <c r="K89" s="22"/>
      <c r="L89" s="22"/>
      <c r="M89" s="22"/>
      <c r="N89" s="22"/>
      <c r="O89" s="22"/>
      <c r="P89" s="22"/>
      <c r="Q89" s="22"/>
      <c r="R89" s="22">
        <v>127.88</v>
      </c>
    </row>
    <row r="90" spans="1:18" ht="15.95" customHeight="1" x14ac:dyDescent="0.3">
      <c r="B90" s="15" t="s">
        <v>60</v>
      </c>
      <c r="C90" s="6"/>
      <c r="D90" s="6">
        <f t="shared" si="19"/>
        <v>0</v>
      </c>
      <c r="E90" s="11"/>
      <c r="G90" s="22"/>
      <c r="H90" s="22"/>
      <c r="I90" s="22"/>
      <c r="J90" s="22"/>
      <c r="K90" s="22"/>
      <c r="L90" s="22"/>
      <c r="M90" s="22"/>
      <c r="N90" s="22"/>
      <c r="O90" s="22"/>
      <c r="P90" s="22"/>
      <c r="Q90" s="22"/>
      <c r="R90" s="22"/>
    </row>
    <row r="91" spans="1:18" ht="15.95" customHeight="1" x14ac:dyDescent="0.3">
      <c r="B91" s="15" t="s">
        <v>61</v>
      </c>
      <c r="C91" s="6"/>
      <c r="D91" s="6">
        <f t="shared" si="19"/>
        <v>0</v>
      </c>
      <c r="E91" s="11"/>
      <c r="G91" s="22"/>
      <c r="H91" s="22"/>
      <c r="I91" s="22"/>
      <c r="J91" s="22"/>
      <c r="K91" s="22"/>
      <c r="L91" s="22"/>
      <c r="M91" s="22"/>
      <c r="N91" s="22"/>
      <c r="O91" s="22"/>
      <c r="P91" s="22"/>
      <c r="Q91" s="22"/>
      <c r="R91" s="22"/>
    </row>
    <row r="92" spans="1:18" ht="15.95" customHeight="1" x14ac:dyDescent="0.3">
      <c r="B92" s="15" t="s">
        <v>63</v>
      </c>
      <c r="C92" s="6"/>
      <c r="D92" s="6">
        <f t="shared" si="19"/>
        <v>0</v>
      </c>
      <c r="E92" s="11"/>
      <c r="G92" s="22"/>
      <c r="H92" s="22"/>
      <c r="I92" s="22"/>
      <c r="J92" s="22"/>
      <c r="K92" s="22"/>
      <c r="L92" s="22"/>
      <c r="M92" s="22"/>
      <c r="N92" s="22"/>
      <c r="O92" s="22"/>
      <c r="P92" s="22"/>
      <c r="Q92" s="22"/>
      <c r="R92" s="22"/>
    </row>
    <row r="93" spans="1:18" ht="15.95" customHeight="1" x14ac:dyDescent="0.3">
      <c r="B93" s="15" t="s">
        <v>62</v>
      </c>
      <c r="C93" s="6"/>
      <c r="D93" s="6">
        <f t="shared" si="19"/>
        <v>0</v>
      </c>
      <c r="E93" s="11"/>
      <c r="G93" s="22"/>
      <c r="H93" s="22"/>
      <c r="I93" s="22"/>
      <c r="J93" s="22"/>
      <c r="K93" s="22"/>
      <c r="L93" s="22"/>
      <c r="M93" s="22"/>
      <c r="N93" s="22"/>
      <c r="O93" s="22"/>
      <c r="P93" s="22"/>
      <c r="Q93" s="22"/>
      <c r="R93" s="22"/>
    </row>
    <row r="94" spans="1:18" ht="15.95" customHeight="1" x14ac:dyDescent="0.3">
      <c r="B94" s="15" t="s">
        <v>64</v>
      </c>
      <c r="C94" s="6"/>
      <c r="D94" s="6">
        <f t="shared" si="19"/>
        <v>0</v>
      </c>
      <c r="E94" s="11"/>
      <c r="G94" s="22"/>
      <c r="H94" s="22"/>
      <c r="I94" s="22"/>
      <c r="J94" s="22"/>
      <c r="K94" s="22"/>
      <c r="L94" s="22"/>
    </row>
    <row r="95" spans="1:18" ht="15.95" customHeight="1" x14ac:dyDescent="0.3">
      <c r="B95" s="1"/>
      <c r="C95" s="1"/>
      <c r="D95" s="1"/>
      <c r="E95" s="1"/>
      <c r="I95" s="41"/>
      <c r="M95" s="43">
        <f t="shared" ref="M95:R95" si="20">SUM(M78:M93)</f>
        <v>0</v>
      </c>
      <c r="N95" s="43">
        <f t="shared" si="20"/>
        <v>0</v>
      </c>
      <c r="O95" s="43">
        <f t="shared" si="20"/>
        <v>795.4</v>
      </c>
      <c r="P95" s="43">
        <f t="shared" si="20"/>
        <v>0</v>
      </c>
      <c r="Q95" s="43">
        <f t="shared" si="20"/>
        <v>0</v>
      </c>
      <c r="R95" s="43">
        <f t="shared" si="20"/>
        <v>127.88</v>
      </c>
    </row>
    <row r="96" spans="1:18" ht="30" customHeight="1" x14ac:dyDescent="0.3">
      <c r="A96" s="33"/>
      <c r="B96" s="40" t="s">
        <v>123</v>
      </c>
      <c r="C96" s="31"/>
      <c r="D96" s="31">
        <f>+SUM(D79:D94)</f>
        <v>923.28</v>
      </c>
      <c r="E96" s="32"/>
      <c r="F96" s="36"/>
      <c r="G96" s="43">
        <f t="shared" ref="G96:L96" si="21">SUM(G79:G94)</f>
        <v>0</v>
      </c>
      <c r="H96" s="43">
        <f t="shared" si="21"/>
        <v>0</v>
      </c>
      <c r="I96" s="43">
        <f t="shared" si="21"/>
        <v>0</v>
      </c>
      <c r="J96" s="43">
        <f t="shared" si="21"/>
        <v>0</v>
      </c>
      <c r="K96" s="43">
        <f t="shared" si="21"/>
        <v>0</v>
      </c>
      <c r="L96" s="43">
        <f t="shared" si="21"/>
        <v>0</v>
      </c>
      <c r="M96" s="36"/>
      <c r="N96" s="36"/>
      <c r="O96" s="36"/>
      <c r="Q96" s="36"/>
      <c r="R96" s="36"/>
    </row>
    <row r="97" spans="1:18" ht="30" customHeight="1" x14ac:dyDescent="0.3">
      <c r="A97" s="33"/>
      <c r="B97" s="40"/>
      <c r="C97" s="34"/>
      <c r="D97" s="34"/>
      <c r="E97" s="35"/>
      <c r="F97" s="36"/>
      <c r="G97" s="37"/>
      <c r="H97" s="36"/>
      <c r="I97" s="36"/>
      <c r="J97" s="36"/>
      <c r="K97" s="36"/>
      <c r="L97" s="36"/>
      <c r="M97" s="44">
        <f t="shared" ref="M97:R97" si="22">SUM(M75+M95)</f>
        <v>0</v>
      </c>
      <c r="N97" s="44">
        <f>SUM(N75+N95)</f>
        <v>0</v>
      </c>
      <c r="O97" s="44">
        <f>SUM(O75+O95)</f>
        <v>795.4</v>
      </c>
      <c r="P97" s="44">
        <f t="shared" si="22"/>
        <v>0</v>
      </c>
      <c r="Q97" s="44">
        <f t="shared" si="22"/>
        <v>0</v>
      </c>
      <c r="R97" s="44">
        <f t="shared" si="22"/>
        <v>944.4</v>
      </c>
    </row>
    <row r="98" spans="1:18" ht="30" customHeight="1" x14ac:dyDescent="0.3">
      <c r="A98" s="33"/>
      <c r="B98" s="40" t="s">
        <v>124</v>
      </c>
      <c r="C98" s="31"/>
      <c r="D98" s="31"/>
      <c r="E98" s="32"/>
      <c r="F98" s="36"/>
      <c r="G98" s="44">
        <f>SUM(G76+G96)</f>
        <v>3919.2</v>
      </c>
      <c r="H98" s="44">
        <f t="shared" ref="H98:R98" si="23">SUM(H76+H96)</f>
        <v>4387.55</v>
      </c>
      <c r="I98" s="44">
        <f t="shared" si="23"/>
        <v>3464.43</v>
      </c>
      <c r="J98" s="44">
        <f t="shared" si="23"/>
        <v>175.03</v>
      </c>
      <c r="K98" s="44">
        <f t="shared" si="23"/>
        <v>35.549999999999997</v>
      </c>
      <c r="L98" s="44">
        <f t="shared" si="23"/>
        <v>0</v>
      </c>
      <c r="M98" s="44">
        <f t="shared" si="23"/>
        <v>275.99</v>
      </c>
      <c r="N98" s="44">
        <f t="shared" si="23"/>
        <v>138.54</v>
      </c>
      <c r="O98" s="44">
        <f t="shared" si="23"/>
        <v>1226.3399999999999</v>
      </c>
      <c r="P98" s="44">
        <f t="shared" si="23"/>
        <v>8131.4</v>
      </c>
      <c r="Q98" s="44">
        <f t="shared" si="23"/>
        <v>126.85000000000001</v>
      </c>
      <c r="R98" s="44">
        <f t="shared" si="23"/>
        <v>816.52</v>
      </c>
    </row>
    <row r="99" spans="1:18" ht="30" customHeight="1" x14ac:dyDescent="0.3">
      <c r="A99" s="33"/>
      <c r="B99" s="40"/>
      <c r="C99" s="34"/>
      <c r="D99" s="34"/>
      <c r="E99" s="35"/>
      <c r="F99" s="36"/>
      <c r="G99" s="37"/>
      <c r="H99" s="36"/>
      <c r="I99" s="36"/>
      <c r="J99" s="36"/>
      <c r="K99" s="36"/>
      <c r="L99" s="36"/>
      <c r="M99" s="36"/>
      <c r="N99" s="36"/>
      <c r="O99" s="36"/>
      <c r="P99" s="36"/>
      <c r="Q99" s="36"/>
      <c r="R99" s="36"/>
    </row>
    <row r="100" spans="1:18" ht="18" customHeight="1" x14ac:dyDescent="0.3">
      <c r="B100" s="26" t="s">
        <v>42</v>
      </c>
      <c r="C100" s="27">
        <f>SUM(D14-D76)</f>
        <v>4515.6000000000022</v>
      </c>
    </row>
    <row r="101" spans="1:18" ht="18" customHeight="1" x14ac:dyDescent="0.3">
      <c r="B101" s="26"/>
    </row>
    <row r="102" spans="1:18" ht="18" customHeight="1" x14ac:dyDescent="0.3">
      <c r="B102" s="26"/>
    </row>
    <row r="103" spans="1:18" ht="18" customHeight="1" x14ac:dyDescent="0.3">
      <c r="B103" s="1"/>
      <c r="C103" s="1"/>
    </row>
    <row r="104" spans="1:18" ht="18" customHeight="1" x14ac:dyDescent="0.3">
      <c r="B104" s="1"/>
      <c r="C104" s="1"/>
    </row>
    <row r="105" spans="1:18" ht="18" customHeight="1" x14ac:dyDescent="0.3">
      <c r="B105" s="1"/>
      <c r="C105" s="1"/>
    </row>
    <row r="106" spans="1:18" ht="18" customHeight="1" x14ac:dyDescent="0.3">
      <c r="B106" s="1"/>
      <c r="C106" s="1"/>
    </row>
    <row r="107" spans="1:18" ht="18" customHeight="1" x14ac:dyDescent="0.3">
      <c r="B107" s="1"/>
      <c r="C107" s="1"/>
    </row>
    <row r="108" spans="1:18" ht="18" customHeight="1" x14ac:dyDescent="0.3">
      <c r="B108" s="1"/>
      <c r="C108" s="1"/>
    </row>
    <row r="109" spans="1:18" ht="18" customHeight="1" x14ac:dyDescent="0.3">
      <c r="B109" s="1"/>
      <c r="C109" s="1"/>
    </row>
    <row r="110" spans="1:18" ht="18" customHeight="1" x14ac:dyDescent="0.3">
      <c r="B110" s="1"/>
      <c r="C110" s="1"/>
    </row>
  </sheetData>
  <dataValidations disablePrompts="1" count="2">
    <dataValidation allowBlank="1" showInputMessage="1" showErrorMessage="1" prompt="Update Product descriptions below" sqref="B6" xr:uid="{E2BD1F65-E1B1-4782-88DA-8233CAA38F07}"/>
    <dataValidation allowBlank="1" showInputMessage="1" showErrorMessage="1" promptTitle="Profit &amp; Loss Statement Template" prompt="Enter your Company Name and the period coverage of the Profit &amp; Loss Statement._x000a__x000a_Update Product details under Sales Revenue and Cost of Sales. Enter values in columns C, D, and E, except in the total rows.  All other cells will be auto calculated." sqref="B4" xr:uid="{B594C446-C42C-4043-ABD1-23E9BE39ABE8}"/>
  </dataValidations>
  <printOptions horizontalCentered="1"/>
  <pageMargins left="0.25" right="0.25" top="0.75" bottom="0.75" header="0.3" footer="0.3"/>
  <pageSetup scale="72" fitToHeight="0" pageOrder="overThenDown" orientation="landscape" blackAndWhite="1" horizontalDpi="4294967293"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957C-05B6-4142-8E47-F867FEE9AB4C}">
  <dimension ref="A1:G28"/>
  <sheetViews>
    <sheetView workbookViewId="0">
      <selection activeCell="E3" sqref="E3"/>
    </sheetView>
  </sheetViews>
  <sheetFormatPr defaultRowHeight="15.75" x14ac:dyDescent="0.3"/>
  <cols>
    <col min="1" max="1" width="4.21875" customWidth="1"/>
    <col min="2" max="2" width="3.6640625" customWidth="1"/>
    <col min="3" max="3" width="2.109375" customWidth="1"/>
    <col min="4" max="4" width="10.5546875" customWidth="1"/>
    <col min="5" max="5" width="16.77734375" customWidth="1"/>
    <col min="6" max="6" width="13.6640625" style="56" customWidth="1"/>
    <col min="7" max="7" width="9.21875" customWidth="1"/>
    <col min="8" max="12" width="8.88671875" customWidth="1"/>
  </cols>
  <sheetData>
    <row r="1" spans="1:7" x14ac:dyDescent="0.3">
      <c r="A1" s="55" t="s">
        <v>125</v>
      </c>
      <c r="B1" s="55"/>
    </row>
    <row r="2" spans="1:7" x14ac:dyDescent="0.3">
      <c r="A2" s="55" t="s">
        <v>140</v>
      </c>
      <c r="B2" s="55"/>
    </row>
    <row r="5" spans="1:7" x14ac:dyDescent="0.3">
      <c r="B5" s="57" t="s">
        <v>126</v>
      </c>
      <c r="E5" s="57"/>
    </row>
    <row r="7" spans="1:7" x14ac:dyDescent="0.3">
      <c r="C7" t="s">
        <v>127</v>
      </c>
      <c r="E7" s="58" t="s">
        <v>128</v>
      </c>
      <c r="F7" s="56">
        <v>1170</v>
      </c>
    </row>
    <row r="8" spans="1:7" x14ac:dyDescent="0.3">
      <c r="C8" t="s">
        <v>129</v>
      </c>
      <c r="F8" s="56">
        <f>9300+12700</f>
        <v>22000</v>
      </c>
    </row>
    <row r="9" spans="1:7" x14ac:dyDescent="0.3">
      <c r="C9" t="s">
        <v>130</v>
      </c>
      <c r="F9" s="56">
        <f>862+2265</f>
        <v>3127</v>
      </c>
    </row>
    <row r="10" spans="1:7" x14ac:dyDescent="0.3">
      <c r="C10" t="s">
        <v>131</v>
      </c>
      <c r="F10" s="59">
        <v>916</v>
      </c>
      <c r="G10" s="56"/>
    </row>
    <row r="12" spans="1:7" ht="16.5" thickBot="1" x14ac:dyDescent="0.35">
      <c r="C12" s="57" t="s">
        <v>132</v>
      </c>
      <c r="E12" s="58" t="s">
        <v>128</v>
      </c>
      <c r="F12" s="60">
        <f>SUM(F7:F11)</f>
        <v>27213</v>
      </c>
    </row>
    <row r="13" spans="1:7" ht="16.5" thickTop="1" x14ac:dyDescent="0.3"/>
    <row r="15" spans="1:7" x14ac:dyDescent="0.3">
      <c r="B15" s="57" t="s">
        <v>133</v>
      </c>
      <c r="E15" s="57"/>
    </row>
    <row r="17" spans="3:6" x14ac:dyDescent="0.3">
      <c r="C17" t="s">
        <v>134</v>
      </c>
    </row>
    <row r="18" spans="3:6" x14ac:dyDescent="0.3">
      <c r="D18" t="s">
        <v>135</v>
      </c>
      <c r="F18" s="56">
        <f>3175+2501.25+2000+1300</f>
        <v>8976.25</v>
      </c>
    </row>
    <row r="20" spans="3:6" x14ac:dyDescent="0.3">
      <c r="C20" t="s">
        <v>136</v>
      </c>
      <c r="F20" s="56">
        <v>9330.5499999999993</v>
      </c>
    </row>
    <row r="21" spans="3:6" x14ac:dyDescent="0.3">
      <c r="C21" t="s">
        <v>137</v>
      </c>
      <c r="F21" s="56">
        <f>160.9+71.16+219.93+168.94+90.84+150</f>
        <v>861.7700000000001</v>
      </c>
    </row>
    <row r="22" spans="3:6" x14ac:dyDescent="0.3">
      <c r="D22" t="s">
        <v>138</v>
      </c>
      <c r="F22" s="56">
        <v>106.21</v>
      </c>
    </row>
    <row r="23" spans="3:6" x14ac:dyDescent="0.3">
      <c r="C23" t="s">
        <v>141</v>
      </c>
      <c r="F23" s="56">
        <v>2522.96</v>
      </c>
    </row>
    <row r="24" spans="3:6" x14ac:dyDescent="0.3">
      <c r="C24" t="s">
        <v>142</v>
      </c>
      <c r="F24" s="59">
        <v>1016.67</v>
      </c>
    </row>
    <row r="27" spans="3:6" ht="16.5" thickBot="1" x14ac:dyDescent="0.35">
      <c r="C27" t="s">
        <v>139</v>
      </c>
      <c r="E27" s="58" t="s">
        <v>128</v>
      </c>
      <c r="F27" s="60">
        <f>SUM(F18:F24)</f>
        <v>22814.409999999996</v>
      </c>
    </row>
    <row r="28" spans="3:6" ht="16.5" thickTop="1" x14ac:dyDescent="0.3"/>
  </sheetData>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F2875-F5A3-4122-A79B-7E0B32E25762}">
  <dimension ref="A1"/>
  <sheetViews>
    <sheetView workbookViewId="0"/>
  </sheetViews>
  <sheetFormatPr defaultRowHeight="15.75"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D33A0-D8FF-4194-BB66-23960A5AB8D8}">
  <dimension ref="A1"/>
  <sheetViews>
    <sheetView workbookViewId="0"/>
  </sheetViews>
  <sheetFormatPr defaultRowHeight="15.75" x14ac:dyDescent="0.3"/>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90EF6-8C51-4060-B0A4-8450E7E7447D}">
  <dimension ref="A1"/>
  <sheetViews>
    <sheetView workbookViewId="0"/>
  </sheetViews>
  <sheetFormatPr defaultRowHeight="15.75"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04341-70BC-40E9-B3EE-99C32FE3A0DF}">
  <sheetPr>
    <pageSetUpPr fitToPage="1"/>
  </sheetPr>
  <dimension ref="A1:R110"/>
  <sheetViews>
    <sheetView showGridLines="0" showRowColHeaders="0" topLeftCell="A64" zoomScale="130" zoomScaleNormal="130" workbookViewId="0">
      <selection activeCell="L84" sqref="L84"/>
    </sheetView>
  </sheetViews>
  <sheetFormatPr defaultColWidth="8.88671875" defaultRowHeight="18" customHeight="1" x14ac:dyDescent="0.3"/>
  <cols>
    <col min="1" max="1" width="1.77734375" style="1" customWidth="1"/>
    <col min="2" max="2" width="20.77734375" style="13" customWidth="1"/>
    <col min="3" max="4" width="11.77734375" style="7" customWidth="1"/>
    <col min="5" max="5" width="7.77734375" style="8" customWidth="1"/>
    <col min="6" max="6" width="1.77734375" style="1" customWidth="1"/>
    <col min="7" max="16384" width="8.88671875" style="1"/>
  </cols>
  <sheetData>
    <row r="1" spans="2:18" ht="93" customHeight="1" x14ac:dyDescent="0.3">
      <c r="F1" s="1" t="s">
        <v>2</v>
      </c>
    </row>
    <row r="3" spans="2:18" ht="18" customHeight="1" x14ac:dyDescent="0.3">
      <c r="G3" s="54"/>
    </row>
    <row r="4" spans="2:18" s="2" customFormat="1" ht="45" customHeight="1" x14ac:dyDescent="0.3">
      <c r="B4" s="1"/>
      <c r="C4" s="3" t="s">
        <v>0</v>
      </c>
      <c r="D4" s="3" t="s">
        <v>33</v>
      </c>
      <c r="E4" s="5" t="s">
        <v>3</v>
      </c>
      <c r="G4" s="25" t="s">
        <v>90</v>
      </c>
      <c r="H4" s="3" t="s">
        <v>22</v>
      </c>
      <c r="I4" s="3" t="s">
        <v>23</v>
      </c>
      <c r="J4" s="3" t="s">
        <v>24</v>
      </c>
      <c r="K4" s="3" t="s">
        <v>25</v>
      </c>
      <c r="L4" s="3" t="s">
        <v>26</v>
      </c>
      <c r="M4" s="3" t="s">
        <v>27</v>
      </c>
      <c r="N4" s="3" t="s">
        <v>28</v>
      </c>
      <c r="O4" s="3" t="s">
        <v>29</v>
      </c>
      <c r="P4" s="3" t="s">
        <v>30</v>
      </c>
      <c r="Q4" s="3" t="s">
        <v>31</v>
      </c>
      <c r="R4" s="3" t="s">
        <v>32</v>
      </c>
    </row>
    <row r="5" spans="2:18" ht="6" customHeight="1" x14ac:dyDescent="0.3">
      <c r="G5" s="7"/>
      <c r="H5" s="7"/>
      <c r="I5" s="7"/>
      <c r="J5" s="7"/>
      <c r="K5" s="7"/>
      <c r="L5" s="7"/>
      <c r="M5" s="7"/>
      <c r="N5" s="7"/>
      <c r="O5" s="7"/>
      <c r="P5" s="45"/>
      <c r="Q5" s="7"/>
      <c r="R5" s="7"/>
    </row>
    <row r="6" spans="2:18" s="4" customFormat="1" ht="16.5" x14ac:dyDescent="0.3">
      <c r="B6" s="16" t="s">
        <v>76</v>
      </c>
      <c r="C6" s="9"/>
      <c r="D6" s="9"/>
      <c r="E6" s="10"/>
      <c r="G6" s="9"/>
      <c r="H6" s="9"/>
      <c r="I6" s="9"/>
      <c r="J6" s="9"/>
      <c r="K6" s="9"/>
      <c r="L6" s="9"/>
      <c r="M6" s="9"/>
      <c r="N6" s="9"/>
      <c r="O6" s="9"/>
      <c r="P6" s="9"/>
      <c r="Q6" s="9"/>
      <c r="R6" s="9"/>
    </row>
    <row r="7" spans="2:18" ht="6" customHeight="1" x14ac:dyDescent="0.3">
      <c r="G7" s="7"/>
      <c r="H7" s="7"/>
      <c r="I7" s="7"/>
      <c r="J7" s="7"/>
      <c r="K7" s="7"/>
      <c r="L7" s="7"/>
      <c r="M7" s="7"/>
      <c r="N7" s="7"/>
      <c r="O7" s="7"/>
      <c r="P7" s="7"/>
      <c r="Q7" s="7"/>
      <c r="R7" s="7"/>
    </row>
    <row r="8" spans="2:18" ht="15.95" customHeight="1" x14ac:dyDescent="0.3">
      <c r="B8" s="15" t="s">
        <v>112</v>
      </c>
      <c r="C8" s="6">
        <v>15000</v>
      </c>
      <c r="D8" s="6">
        <f t="shared" ref="D8:D13" si="0">SUM(G8:R8)</f>
        <v>0</v>
      </c>
      <c r="E8" s="11" t="str">
        <f t="shared" ref="E8:E14" si="1">IF(D8=0,"",D8/C8-1)</f>
        <v/>
      </c>
      <c r="G8" s="22"/>
      <c r="H8" s="22"/>
      <c r="I8" s="22"/>
      <c r="J8" s="22"/>
      <c r="K8" s="22"/>
      <c r="L8" s="22"/>
      <c r="M8" s="22"/>
      <c r="N8" s="22"/>
      <c r="O8" s="22"/>
      <c r="P8" s="22"/>
      <c r="Q8" s="22"/>
      <c r="R8" s="22"/>
    </row>
    <row r="9" spans="2:18" ht="15.95" customHeight="1" x14ac:dyDescent="0.3">
      <c r="B9" s="15" t="s">
        <v>116</v>
      </c>
      <c r="C9" s="6">
        <v>10500</v>
      </c>
      <c r="D9" s="6">
        <f t="shared" si="0"/>
        <v>0</v>
      </c>
      <c r="E9" s="11" t="str">
        <f t="shared" si="1"/>
        <v/>
      </c>
      <c r="G9" s="22"/>
      <c r="H9" s="22"/>
      <c r="I9" s="22"/>
      <c r="J9" s="22"/>
      <c r="K9" s="22"/>
      <c r="L9" s="22"/>
      <c r="M9" s="22"/>
      <c r="N9" s="22"/>
      <c r="O9" s="22"/>
      <c r="P9" s="22"/>
      <c r="Q9" s="22"/>
      <c r="R9" s="22"/>
    </row>
    <row r="10" spans="2:18" ht="15.95" customHeight="1" x14ac:dyDescent="0.3">
      <c r="B10" s="15" t="s">
        <v>117</v>
      </c>
      <c r="C10" s="6">
        <v>975</v>
      </c>
      <c r="D10" s="6">
        <f t="shared" si="0"/>
        <v>0</v>
      </c>
      <c r="E10" s="11" t="str">
        <f t="shared" si="1"/>
        <v/>
      </c>
      <c r="G10" s="22"/>
      <c r="H10" s="22"/>
      <c r="I10" s="22"/>
      <c r="J10" s="22"/>
      <c r="K10" s="22"/>
      <c r="L10" s="22"/>
      <c r="M10" s="22"/>
      <c r="N10" s="22"/>
      <c r="O10" s="22"/>
      <c r="P10" s="22"/>
      <c r="Q10" s="22"/>
      <c r="R10" s="22"/>
    </row>
    <row r="11" spans="2:18" ht="15.95" customHeight="1" x14ac:dyDescent="0.3">
      <c r="B11" s="15" t="s">
        <v>94</v>
      </c>
      <c r="C11" s="6">
        <v>540</v>
      </c>
      <c r="D11" s="6">
        <f t="shared" si="0"/>
        <v>0</v>
      </c>
      <c r="E11" s="11" t="str">
        <f t="shared" si="1"/>
        <v/>
      </c>
      <c r="G11" s="22"/>
      <c r="H11" s="22"/>
      <c r="I11" s="22"/>
      <c r="J11" s="22"/>
      <c r="K11" s="22"/>
      <c r="L11" s="22"/>
      <c r="M11" s="22"/>
      <c r="N11" s="22"/>
      <c r="O11" s="22"/>
      <c r="P11" s="22"/>
      <c r="Q11" s="22"/>
      <c r="R11" s="22"/>
    </row>
    <row r="12" spans="2:18" ht="15.95" customHeight="1" x14ac:dyDescent="0.3">
      <c r="B12" s="15" t="s">
        <v>79</v>
      </c>
      <c r="C12" s="6">
        <v>1200</v>
      </c>
      <c r="D12" s="6">
        <f t="shared" si="0"/>
        <v>0</v>
      </c>
      <c r="E12" s="11" t="str">
        <f t="shared" si="1"/>
        <v/>
      </c>
      <c r="G12" s="22"/>
      <c r="H12" s="22"/>
      <c r="I12" s="22"/>
      <c r="J12" s="22"/>
      <c r="K12" s="22"/>
      <c r="L12" s="22"/>
      <c r="M12" s="22"/>
      <c r="N12" s="22"/>
      <c r="O12" s="22"/>
      <c r="P12" s="22"/>
      <c r="Q12" s="22"/>
      <c r="R12" s="22"/>
    </row>
    <row r="13" spans="2:18" ht="15.95" customHeight="1" x14ac:dyDescent="0.3">
      <c r="B13" s="15" t="s">
        <v>80</v>
      </c>
      <c r="C13" s="6"/>
      <c r="D13" s="6">
        <f t="shared" si="0"/>
        <v>0</v>
      </c>
      <c r="E13" s="11" t="str">
        <f t="shared" si="1"/>
        <v/>
      </c>
      <c r="G13" s="22"/>
      <c r="H13" s="46"/>
      <c r="I13" s="46"/>
      <c r="J13" s="46"/>
      <c r="K13" s="22"/>
      <c r="L13" s="22"/>
      <c r="M13" s="22"/>
      <c r="N13" s="22"/>
      <c r="O13" s="22"/>
      <c r="P13" s="22"/>
      <c r="Q13" s="22"/>
      <c r="R13" s="22"/>
    </row>
    <row r="14" spans="2:18" ht="32.1" customHeight="1" x14ac:dyDescent="0.3">
      <c r="B14" s="17" t="s">
        <v>36</v>
      </c>
      <c r="C14" s="12">
        <f>SUM(C8:C13)</f>
        <v>28215</v>
      </c>
      <c r="D14" s="12">
        <f>SUM(D8:D13)</f>
        <v>0</v>
      </c>
      <c r="E14" s="11" t="str">
        <f t="shared" si="1"/>
        <v/>
      </c>
      <c r="G14" s="51">
        <f t="shared" ref="G14:R14" si="2">SUM(G8:G13)</f>
        <v>0</v>
      </c>
      <c r="H14" s="51">
        <f>SUM(H8:H12)</f>
        <v>0</v>
      </c>
      <c r="I14" s="51">
        <f>SUM(I8:I12)</f>
        <v>0</v>
      </c>
      <c r="J14" s="51">
        <f>SUM(J8:J12)</f>
        <v>0</v>
      </c>
      <c r="K14" s="51">
        <f t="shared" si="2"/>
        <v>0</v>
      </c>
      <c r="L14" s="51">
        <f t="shared" si="2"/>
        <v>0</v>
      </c>
      <c r="M14" s="51">
        <f t="shared" si="2"/>
        <v>0</v>
      </c>
      <c r="N14" s="51">
        <f t="shared" si="2"/>
        <v>0</v>
      </c>
      <c r="O14" s="51">
        <f t="shared" si="2"/>
        <v>0</v>
      </c>
      <c r="P14" s="51">
        <f t="shared" si="2"/>
        <v>0</v>
      </c>
      <c r="Q14" s="51">
        <f t="shared" si="2"/>
        <v>0</v>
      </c>
      <c r="R14" s="51">
        <f t="shared" si="2"/>
        <v>0</v>
      </c>
    </row>
    <row r="15" spans="2:18" ht="6" customHeight="1" x14ac:dyDescent="0.3">
      <c r="G15" s="7"/>
      <c r="H15" s="7"/>
      <c r="I15" s="7"/>
      <c r="J15" s="7"/>
      <c r="K15" s="7"/>
      <c r="L15" s="7"/>
      <c r="M15" s="7"/>
      <c r="N15" s="7"/>
      <c r="O15" s="7"/>
      <c r="P15" s="45"/>
      <c r="Q15" s="7"/>
      <c r="R15" s="7"/>
    </row>
    <row r="16" spans="2:18" ht="6" customHeight="1" x14ac:dyDescent="0.3">
      <c r="G16" s="7"/>
      <c r="H16" s="7"/>
      <c r="I16" s="7"/>
      <c r="J16" s="7"/>
      <c r="K16" s="7"/>
      <c r="L16" s="7"/>
      <c r="M16" s="7"/>
      <c r="N16" s="7"/>
      <c r="O16" s="7"/>
      <c r="P16" s="45"/>
      <c r="Q16" s="7"/>
      <c r="R16" s="7"/>
    </row>
    <row r="17" spans="2:18" s="4" customFormat="1" ht="16.5" x14ac:dyDescent="0.3">
      <c r="B17" s="16" t="s">
        <v>4</v>
      </c>
      <c r="C17" s="9"/>
      <c r="D17" s="9"/>
      <c r="E17" s="10"/>
      <c r="G17" s="9"/>
      <c r="H17" s="9"/>
      <c r="I17" s="9"/>
      <c r="J17" s="9"/>
      <c r="K17" s="9"/>
      <c r="L17" s="9"/>
      <c r="M17" s="9"/>
      <c r="N17" s="9"/>
      <c r="O17" s="9"/>
      <c r="P17" s="9"/>
      <c r="Q17" s="9"/>
      <c r="R17" s="9"/>
    </row>
    <row r="18" spans="2:18" ht="6" customHeight="1" x14ac:dyDescent="0.3">
      <c r="E18" s="8" t="s">
        <v>2</v>
      </c>
      <c r="G18" s="7"/>
      <c r="H18" s="7"/>
      <c r="I18" s="7"/>
      <c r="J18" s="7"/>
      <c r="K18" s="7"/>
      <c r="L18" s="7"/>
      <c r="M18" s="7"/>
      <c r="N18" s="7"/>
      <c r="O18" s="7"/>
      <c r="P18" s="7"/>
      <c r="Q18" s="7"/>
      <c r="R18" s="7"/>
    </row>
    <row r="19" spans="2:18" s="21" customFormat="1" ht="13.5" x14ac:dyDescent="0.3">
      <c r="B19" s="18" t="s">
        <v>45</v>
      </c>
      <c r="C19" s="19"/>
      <c r="D19" s="19"/>
      <c r="E19" s="20"/>
      <c r="G19" s="19"/>
      <c r="H19" s="19"/>
      <c r="I19" s="19"/>
      <c r="J19" s="19"/>
      <c r="K19" s="19"/>
      <c r="L19" s="19"/>
      <c r="M19" s="19"/>
      <c r="N19" s="19"/>
      <c r="O19" s="19"/>
      <c r="P19" s="19"/>
      <c r="Q19" s="19"/>
      <c r="R19" s="19"/>
    </row>
    <row r="20" spans="2:18" ht="15.95" customHeight="1" x14ac:dyDescent="0.3">
      <c r="B20" s="15" t="s">
        <v>107</v>
      </c>
      <c r="C20" s="6">
        <f>+C8*0.25</f>
        <v>3750</v>
      </c>
      <c r="D20" s="6">
        <f t="shared" ref="D20:D31" si="3">SUM(G20:R20)</f>
        <v>0</v>
      </c>
      <c r="E20" s="11" t="str">
        <f>IF(D20=0,"",D20/C20-1)</f>
        <v/>
      </c>
      <c r="G20" s="22"/>
      <c r="H20" s="22"/>
      <c r="I20" s="22"/>
      <c r="J20" s="22"/>
      <c r="K20" s="22"/>
      <c r="L20" s="22"/>
      <c r="M20" s="22"/>
      <c r="N20" s="22"/>
      <c r="O20" s="22"/>
      <c r="P20" s="22"/>
      <c r="Q20" s="22"/>
      <c r="R20" s="22"/>
    </row>
    <row r="21" spans="2:18" ht="15.95" customHeight="1" x14ac:dyDescent="0.3">
      <c r="B21" s="15" t="s">
        <v>5</v>
      </c>
      <c r="C21" s="6">
        <v>2500</v>
      </c>
      <c r="D21" s="6">
        <f t="shared" si="3"/>
        <v>0</v>
      </c>
      <c r="E21" s="11" t="str">
        <f t="shared" ref="E21:E32" si="4">IF(D21=0,"",D21/C21-1)</f>
        <v/>
      </c>
      <c r="G21" s="22"/>
      <c r="H21" s="22"/>
      <c r="I21" s="22"/>
      <c r="J21" s="22"/>
      <c r="K21" s="22"/>
      <c r="L21" s="22"/>
      <c r="M21" s="22"/>
      <c r="N21" s="22"/>
      <c r="O21" s="22"/>
      <c r="P21" s="22"/>
      <c r="Q21" s="22"/>
      <c r="R21" s="22"/>
    </row>
    <row r="22" spans="2:18" ht="15.95" customHeight="1" x14ac:dyDescent="0.3">
      <c r="B22" s="15" t="s">
        <v>6</v>
      </c>
      <c r="C22" s="6">
        <v>0</v>
      </c>
      <c r="D22" s="6">
        <f t="shared" si="3"/>
        <v>0</v>
      </c>
      <c r="E22" s="11" t="str">
        <f t="shared" si="4"/>
        <v/>
      </c>
      <c r="G22" s="22"/>
      <c r="H22" s="22"/>
      <c r="I22" s="22"/>
      <c r="J22" s="22"/>
      <c r="K22" s="22"/>
      <c r="L22" s="22"/>
      <c r="M22" s="22"/>
      <c r="N22" s="22"/>
      <c r="O22" s="22"/>
      <c r="P22" s="22"/>
      <c r="Q22" s="22"/>
      <c r="R22" s="22"/>
    </row>
    <row r="23" spans="2:18" ht="15.95" customHeight="1" x14ac:dyDescent="0.3">
      <c r="B23" s="15" t="s">
        <v>106</v>
      </c>
      <c r="C23" s="6">
        <v>1500</v>
      </c>
      <c r="D23" s="6">
        <f t="shared" si="3"/>
        <v>0</v>
      </c>
      <c r="E23" s="11" t="str">
        <f t="shared" si="4"/>
        <v/>
      </c>
      <c r="G23" s="22"/>
      <c r="H23" s="22"/>
      <c r="I23" s="22"/>
      <c r="J23" s="22"/>
      <c r="K23" s="22"/>
      <c r="L23" s="22"/>
      <c r="M23" s="22"/>
      <c r="N23" s="22"/>
      <c r="O23" s="22"/>
      <c r="P23" s="22"/>
      <c r="Q23" s="22"/>
      <c r="R23" s="22"/>
    </row>
    <row r="24" spans="2:18" ht="15.95" customHeight="1" x14ac:dyDescent="0.3">
      <c r="B24" s="15" t="s">
        <v>69</v>
      </c>
      <c r="C24" s="6">
        <v>3000</v>
      </c>
      <c r="D24" s="6">
        <f t="shared" si="3"/>
        <v>0</v>
      </c>
      <c r="E24" s="11" t="str">
        <f t="shared" si="4"/>
        <v/>
      </c>
      <c r="G24" s="22"/>
      <c r="H24" s="22"/>
      <c r="I24" s="22"/>
      <c r="J24" s="22"/>
      <c r="K24" s="22"/>
      <c r="L24" s="22"/>
      <c r="M24" s="22"/>
      <c r="N24" s="22"/>
      <c r="O24" s="22"/>
      <c r="P24" s="22"/>
      <c r="Q24" s="22"/>
      <c r="R24" s="22"/>
    </row>
    <row r="25" spans="2:18" ht="15.95" customHeight="1" x14ac:dyDescent="0.3">
      <c r="B25" s="15" t="s">
        <v>68</v>
      </c>
      <c r="C25" s="6">
        <v>1500</v>
      </c>
      <c r="D25" s="6">
        <f t="shared" si="3"/>
        <v>0</v>
      </c>
      <c r="E25" s="11" t="str">
        <f t="shared" si="4"/>
        <v/>
      </c>
      <c r="G25" s="22"/>
      <c r="H25" s="22"/>
      <c r="I25" s="22"/>
      <c r="J25" s="22"/>
      <c r="K25" s="22"/>
      <c r="L25" s="22"/>
      <c r="M25" s="22"/>
      <c r="N25" s="22"/>
      <c r="O25" s="22"/>
      <c r="P25" s="22"/>
      <c r="Q25" s="22"/>
      <c r="R25" s="22"/>
    </row>
    <row r="26" spans="2:18" ht="15.95" customHeight="1" x14ac:dyDescent="0.3">
      <c r="B26" s="15" t="s">
        <v>47</v>
      </c>
      <c r="C26" s="6">
        <v>1000</v>
      </c>
      <c r="D26" s="6">
        <f t="shared" si="3"/>
        <v>0</v>
      </c>
      <c r="E26" s="11" t="str">
        <f t="shared" si="4"/>
        <v/>
      </c>
      <c r="G26" s="22"/>
      <c r="H26" s="46"/>
      <c r="I26" s="22"/>
      <c r="J26" s="22"/>
      <c r="K26" s="22"/>
      <c r="L26" s="22"/>
      <c r="M26" s="22"/>
      <c r="N26" s="22"/>
      <c r="O26" s="22"/>
      <c r="P26" s="22"/>
      <c r="Q26" s="22"/>
      <c r="R26" s="22"/>
    </row>
    <row r="27" spans="2:18" ht="15.95" customHeight="1" x14ac:dyDescent="0.3">
      <c r="B27" s="15" t="s">
        <v>8</v>
      </c>
      <c r="C27" s="6">
        <v>500</v>
      </c>
      <c r="D27" s="6">
        <f t="shared" si="3"/>
        <v>0</v>
      </c>
      <c r="E27" s="11" t="str">
        <f t="shared" si="4"/>
        <v/>
      </c>
      <c r="G27" s="22"/>
      <c r="H27" s="22"/>
      <c r="I27" s="22"/>
      <c r="J27" s="22"/>
      <c r="K27" s="22"/>
      <c r="L27" s="22"/>
      <c r="M27" s="22"/>
      <c r="N27" s="22"/>
      <c r="O27" s="22"/>
      <c r="P27" s="22"/>
      <c r="Q27" s="22"/>
      <c r="R27" s="22"/>
    </row>
    <row r="28" spans="2:18" ht="15.95" customHeight="1" x14ac:dyDescent="0.3">
      <c r="B28" s="15" t="s">
        <v>9</v>
      </c>
      <c r="C28" s="6">
        <v>500</v>
      </c>
      <c r="D28" s="6">
        <f t="shared" si="3"/>
        <v>0</v>
      </c>
      <c r="E28" s="11" t="str">
        <f t="shared" si="4"/>
        <v/>
      </c>
      <c r="G28" s="22"/>
      <c r="H28" s="22"/>
      <c r="I28" s="22"/>
      <c r="J28" s="22"/>
      <c r="K28" s="22"/>
      <c r="L28" s="22"/>
      <c r="M28" s="22"/>
      <c r="N28" s="22"/>
      <c r="O28" s="22"/>
      <c r="P28" s="22"/>
      <c r="Q28" s="22"/>
      <c r="R28" s="22"/>
    </row>
    <row r="29" spans="2:18" ht="15.95" customHeight="1" x14ac:dyDescent="0.3">
      <c r="B29" s="15" t="s">
        <v>70</v>
      </c>
      <c r="C29" s="6">
        <v>200</v>
      </c>
      <c r="D29" s="6">
        <f t="shared" si="3"/>
        <v>0</v>
      </c>
      <c r="E29" s="11" t="str">
        <f t="shared" si="4"/>
        <v/>
      </c>
      <c r="G29" s="22"/>
      <c r="H29" s="22"/>
      <c r="I29" s="22"/>
      <c r="J29" s="22"/>
      <c r="K29" s="22"/>
      <c r="L29" s="22"/>
      <c r="M29" s="22"/>
      <c r="N29" s="22"/>
      <c r="O29" s="22"/>
      <c r="P29" s="22"/>
      <c r="Q29" s="22"/>
      <c r="R29" s="22"/>
    </row>
    <row r="30" spans="2:18" ht="15.95" customHeight="1" x14ac:dyDescent="0.3">
      <c r="B30" s="15"/>
      <c r="C30" s="6">
        <v>0</v>
      </c>
      <c r="D30" s="6">
        <f t="shared" si="3"/>
        <v>0</v>
      </c>
      <c r="E30" s="11" t="str">
        <f t="shared" si="4"/>
        <v/>
      </c>
      <c r="G30" s="22"/>
      <c r="H30" s="22"/>
      <c r="I30" s="22"/>
      <c r="J30" s="22"/>
      <c r="K30" s="22"/>
      <c r="L30" s="22"/>
      <c r="M30" s="22"/>
      <c r="N30" s="22"/>
      <c r="O30" s="22"/>
      <c r="P30" s="22"/>
      <c r="Q30" s="22"/>
      <c r="R30" s="22"/>
    </row>
    <row r="31" spans="2:18" ht="15.95" customHeight="1" x14ac:dyDescent="0.3">
      <c r="B31" s="15" t="s">
        <v>81</v>
      </c>
      <c r="C31" s="6">
        <v>400</v>
      </c>
      <c r="D31" s="6">
        <f t="shared" si="3"/>
        <v>0</v>
      </c>
      <c r="E31" s="11" t="str">
        <f t="shared" si="4"/>
        <v/>
      </c>
      <c r="G31" s="22"/>
      <c r="H31" s="22"/>
      <c r="I31" s="22"/>
      <c r="J31" s="22"/>
      <c r="K31" s="22"/>
      <c r="L31" s="22"/>
      <c r="M31" s="22"/>
      <c r="N31" s="22"/>
      <c r="O31" s="22"/>
      <c r="P31" s="22"/>
      <c r="Q31" s="22"/>
      <c r="R31" s="22"/>
    </row>
    <row r="32" spans="2:18" ht="32.1" customHeight="1" x14ac:dyDescent="0.3">
      <c r="B32" s="18" t="s">
        <v>48</v>
      </c>
      <c r="C32" s="12">
        <f>SUM(C20:C31)</f>
        <v>14850</v>
      </c>
      <c r="D32" s="12">
        <f>SUM(D20:D31)</f>
        <v>0</v>
      </c>
      <c r="E32" s="11" t="str">
        <f t="shared" si="4"/>
        <v/>
      </c>
      <c r="G32" s="42">
        <f t="shared" ref="G32:R32" si="5">SUM(G20:G31)</f>
        <v>0</v>
      </c>
      <c r="H32" s="42">
        <f t="shared" si="5"/>
        <v>0</v>
      </c>
      <c r="I32" s="42">
        <f t="shared" si="5"/>
        <v>0</v>
      </c>
      <c r="J32" s="42">
        <f t="shared" si="5"/>
        <v>0</v>
      </c>
      <c r="K32" s="42">
        <f t="shared" si="5"/>
        <v>0</v>
      </c>
      <c r="L32" s="42">
        <f t="shared" si="5"/>
        <v>0</v>
      </c>
      <c r="M32" s="42">
        <f t="shared" si="5"/>
        <v>0</v>
      </c>
      <c r="N32" s="42">
        <f t="shared" si="5"/>
        <v>0</v>
      </c>
      <c r="O32" s="42">
        <f t="shared" si="5"/>
        <v>0</v>
      </c>
      <c r="P32" s="42">
        <f t="shared" si="5"/>
        <v>0</v>
      </c>
      <c r="Q32" s="42">
        <f t="shared" si="5"/>
        <v>0</v>
      </c>
      <c r="R32" s="42">
        <f t="shared" si="5"/>
        <v>0</v>
      </c>
    </row>
    <row r="33" spans="1:18" ht="13.5" x14ac:dyDescent="0.3">
      <c r="A33" s="36"/>
      <c r="B33" s="40"/>
      <c r="C33" s="34"/>
      <c r="D33" s="34"/>
      <c r="E33" s="35"/>
      <c r="F33" s="36"/>
      <c r="G33" s="34"/>
      <c r="H33" s="34"/>
      <c r="I33" s="34"/>
      <c r="J33" s="34"/>
      <c r="K33" s="34"/>
      <c r="L33" s="34"/>
      <c r="M33" s="34"/>
      <c r="N33" s="34"/>
      <c r="O33" s="34"/>
      <c r="P33" s="34"/>
      <c r="Q33" s="34"/>
      <c r="R33" s="34"/>
    </row>
    <row r="34" spans="1:18" ht="13.5" x14ac:dyDescent="0.3">
      <c r="A34" s="21"/>
      <c r="B34" s="18" t="s">
        <v>40</v>
      </c>
      <c r="C34" s="19"/>
      <c r="D34" s="19"/>
      <c r="E34" s="20"/>
      <c r="F34" s="21"/>
      <c r="G34" s="19"/>
      <c r="H34" s="19"/>
      <c r="I34" s="19"/>
      <c r="J34" s="19"/>
      <c r="K34" s="19"/>
      <c r="L34" s="19"/>
      <c r="M34" s="19"/>
      <c r="N34" s="19"/>
      <c r="O34" s="19"/>
      <c r="P34" s="19"/>
      <c r="Q34" s="19"/>
      <c r="R34" s="19"/>
    </row>
    <row r="35" spans="1:18" s="21" customFormat="1" ht="13.5" x14ac:dyDescent="0.3">
      <c r="A35" s="1"/>
      <c r="B35" s="15" t="s">
        <v>99</v>
      </c>
      <c r="C35" s="6">
        <f>+C9*0.25</f>
        <v>2625</v>
      </c>
      <c r="D35" s="6">
        <f t="shared" ref="D35:D44" si="6">SUM(G35:R35)</f>
        <v>0</v>
      </c>
      <c r="E35" s="11" t="str">
        <f t="shared" ref="E35:E45" si="7">IF(D35=0,"",D35/C35-1)</f>
        <v/>
      </c>
      <c r="F35" s="1"/>
      <c r="G35" s="22"/>
      <c r="H35" s="22"/>
      <c r="I35" s="22"/>
      <c r="J35" s="22"/>
      <c r="K35" s="22"/>
      <c r="L35" s="22"/>
      <c r="M35" s="22"/>
      <c r="N35" s="22"/>
      <c r="O35" s="22"/>
      <c r="P35" s="22"/>
      <c r="Q35" s="22"/>
      <c r="R35" s="22"/>
    </row>
    <row r="36" spans="1:18" ht="15.95" customHeight="1" x14ac:dyDescent="0.3">
      <c r="B36" s="15" t="s">
        <v>108</v>
      </c>
      <c r="C36" s="6">
        <v>700</v>
      </c>
      <c r="D36" s="6">
        <f t="shared" si="6"/>
        <v>0</v>
      </c>
      <c r="E36" s="11" t="str">
        <f t="shared" si="7"/>
        <v/>
      </c>
      <c r="G36" s="53"/>
      <c r="H36" s="22"/>
      <c r="I36" s="22"/>
      <c r="J36" s="22"/>
      <c r="K36" s="22"/>
      <c r="L36" s="22"/>
      <c r="M36" s="22"/>
      <c r="N36" s="22"/>
      <c r="O36" s="22"/>
      <c r="P36" s="22"/>
      <c r="Q36" s="22"/>
      <c r="R36" s="22"/>
    </row>
    <row r="37" spans="1:18" ht="15.95" customHeight="1" x14ac:dyDescent="0.3">
      <c r="B37" s="15" t="s">
        <v>109</v>
      </c>
      <c r="C37" s="6">
        <v>400</v>
      </c>
      <c r="D37" s="6">
        <f t="shared" si="6"/>
        <v>0</v>
      </c>
      <c r="E37" s="11" t="str">
        <f t="shared" si="7"/>
        <v/>
      </c>
      <c r="G37" s="53"/>
      <c r="H37" s="22"/>
      <c r="I37" s="22"/>
      <c r="J37" s="22"/>
      <c r="K37" s="22"/>
      <c r="L37" s="22"/>
      <c r="M37" s="22"/>
      <c r="N37" s="22"/>
      <c r="O37" s="22"/>
      <c r="P37" s="22"/>
      <c r="Q37" s="22"/>
      <c r="R37" s="22"/>
    </row>
    <row r="38" spans="1:18" ht="15.95" customHeight="1" x14ac:dyDescent="0.3">
      <c r="B38" s="15" t="s">
        <v>67</v>
      </c>
      <c r="C38" s="6">
        <v>0</v>
      </c>
      <c r="D38" s="6">
        <f t="shared" si="6"/>
        <v>0</v>
      </c>
      <c r="E38" s="11" t="str">
        <f t="shared" si="7"/>
        <v/>
      </c>
      <c r="G38" s="22"/>
      <c r="H38" s="22"/>
      <c r="I38" s="22"/>
      <c r="J38" s="22"/>
      <c r="K38" s="22"/>
      <c r="L38" s="22"/>
      <c r="M38" s="22"/>
      <c r="N38" s="22"/>
      <c r="O38" s="22"/>
      <c r="P38" s="22"/>
      <c r="Q38" s="22"/>
      <c r="R38" s="22"/>
    </row>
    <row r="39" spans="1:18" ht="15.95" customHeight="1" x14ac:dyDescent="0.3">
      <c r="B39" s="15" t="s">
        <v>13</v>
      </c>
      <c r="C39" s="6">
        <v>900</v>
      </c>
      <c r="D39" s="6">
        <f t="shared" si="6"/>
        <v>0</v>
      </c>
      <c r="E39" s="11" t="str">
        <f t="shared" si="7"/>
        <v/>
      </c>
      <c r="G39" s="22"/>
      <c r="H39" s="30"/>
      <c r="I39" s="22"/>
      <c r="J39" s="22"/>
      <c r="K39" s="22"/>
      <c r="L39" s="22"/>
      <c r="M39" s="22"/>
      <c r="N39" s="22"/>
      <c r="O39" s="22"/>
      <c r="P39" s="22"/>
      <c r="Q39" s="22"/>
      <c r="R39" s="22"/>
    </row>
    <row r="40" spans="1:18" ht="15.95" customHeight="1" x14ac:dyDescent="0.3">
      <c r="B40" s="15" t="s">
        <v>14</v>
      </c>
      <c r="C40" s="6">
        <v>500</v>
      </c>
      <c r="D40" s="6">
        <f t="shared" si="6"/>
        <v>0</v>
      </c>
      <c r="E40" s="11" t="str">
        <f t="shared" si="7"/>
        <v/>
      </c>
      <c r="G40" s="53"/>
      <c r="H40" s="22"/>
      <c r="I40" s="22"/>
      <c r="J40" s="22"/>
      <c r="K40" s="22"/>
      <c r="L40" s="22"/>
      <c r="M40" s="22"/>
      <c r="N40" s="22"/>
      <c r="O40" s="22"/>
      <c r="P40" s="22"/>
      <c r="Q40" s="22"/>
      <c r="R40" s="22"/>
    </row>
    <row r="41" spans="1:18" ht="15.95" customHeight="1" x14ac:dyDescent="0.3">
      <c r="B41" s="15" t="s">
        <v>15</v>
      </c>
      <c r="C41" s="6">
        <v>300</v>
      </c>
      <c r="D41" s="6">
        <f t="shared" si="6"/>
        <v>0</v>
      </c>
      <c r="E41" s="11" t="str">
        <f t="shared" si="7"/>
        <v/>
      </c>
      <c r="G41" s="53"/>
      <c r="H41" s="22"/>
      <c r="I41" s="22"/>
      <c r="J41" s="22"/>
      <c r="K41" s="22"/>
      <c r="L41" s="22"/>
      <c r="M41" s="22"/>
      <c r="N41" s="22"/>
      <c r="O41" s="22"/>
      <c r="P41" s="22"/>
      <c r="Q41" s="22"/>
      <c r="R41" s="22"/>
    </row>
    <row r="42" spans="1:18" ht="13.5" x14ac:dyDescent="0.3">
      <c r="B42" s="15" t="s">
        <v>37</v>
      </c>
      <c r="C42" s="6">
        <v>100</v>
      </c>
      <c r="D42" s="6">
        <f t="shared" si="6"/>
        <v>0</v>
      </c>
      <c r="E42" s="11" t="str">
        <f t="shared" si="7"/>
        <v/>
      </c>
      <c r="G42" s="22"/>
      <c r="H42" s="22"/>
      <c r="I42" s="22"/>
      <c r="J42" s="22"/>
      <c r="K42" s="22"/>
      <c r="L42" s="22"/>
      <c r="M42" s="22"/>
      <c r="N42" s="22"/>
      <c r="O42" s="22"/>
      <c r="P42" s="22"/>
      <c r="Q42" s="22"/>
      <c r="R42" s="22"/>
    </row>
    <row r="43" spans="1:18" ht="13.5" x14ac:dyDescent="0.3">
      <c r="B43" s="15" t="s">
        <v>93</v>
      </c>
      <c r="C43" s="6">
        <v>0</v>
      </c>
      <c r="D43" s="6">
        <f t="shared" si="6"/>
        <v>0</v>
      </c>
      <c r="E43" s="11" t="str">
        <f t="shared" si="7"/>
        <v/>
      </c>
      <c r="G43" s="22"/>
      <c r="H43" s="46"/>
      <c r="I43" s="22"/>
      <c r="J43" s="22"/>
      <c r="K43" s="22"/>
      <c r="L43" s="22"/>
      <c r="M43" s="22"/>
      <c r="N43" s="22"/>
      <c r="O43" s="22"/>
      <c r="P43" s="22"/>
      <c r="Q43" s="22"/>
      <c r="R43" s="22"/>
    </row>
    <row r="44" spans="1:18" s="21" customFormat="1" ht="13.5" x14ac:dyDescent="0.3">
      <c r="A44" s="1"/>
      <c r="B44" s="15"/>
      <c r="C44" s="6">
        <v>0</v>
      </c>
      <c r="D44" s="6">
        <f t="shared" si="6"/>
        <v>0</v>
      </c>
      <c r="E44" s="11" t="str">
        <f t="shared" si="7"/>
        <v/>
      </c>
      <c r="F44" s="1"/>
      <c r="G44" s="22"/>
      <c r="H44" s="22"/>
      <c r="I44" s="22"/>
      <c r="J44" s="22"/>
      <c r="K44" s="22"/>
      <c r="L44" s="22"/>
      <c r="M44" s="22"/>
      <c r="N44" s="22"/>
      <c r="O44" s="22"/>
      <c r="P44" s="22"/>
      <c r="Q44" s="22"/>
      <c r="R44" s="22"/>
    </row>
    <row r="45" spans="1:18" ht="15.95" customHeight="1" x14ac:dyDescent="0.3">
      <c r="B45" s="15"/>
      <c r="C45" s="6"/>
      <c r="D45" s="6"/>
      <c r="E45" s="11" t="str">
        <f t="shared" si="7"/>
        <v/>
      </c>
      <c r="G45" s="22"/>
      <c r="H45" s="22"/>
      <c r="I45" s="22"/>
      <c r="J45" s="22"/>
      <c r="K45" s="22"/>
      <c r="L45" s="22"/>
      <c r="M45" s="22"/>
      <c r="N45" s="22"/>
      <c r="O45" s="22"/>
      <c r="P45" s="22"/>
      <c r="Q45" s="22"/>
      <c r="R45" s="22"/>
    </row>
    <row r="46" spans="1:18" ht="32.1" customHeight="1" x14ac:dyDescent="0.3">
      <c r="B46" s="18" t="s">
        <v>41</v>
      </c>
      <c r="C46" s="12">
        <f>SUM(C35:C45)</f>
        <v>5525</v>
      </c>
      <c r="D46" s="12">
        <f>SUM(D35:D45)</f>
        <v>0</v>
      </c>
      <c r="E46" s="11" t="str">
        <f>IF(D46=0,"",D46/C46-1)</f>
        <v/>
      </c>
      <c r="G46" s="42">
        <f t="shared" ref="G46:R46" si="8">SUM(G35:G45)</f>
        <v>0</v>
      </c>
      <c r="H46" s="42">
        <f t="shared" si="8"/>
        <v>0</v>
      </c>
      <c r="I46" s="42">
        <f t="shared" si="8"/>
        <v>0</v>
      </c>
      <c r="J46" s="42">
        <f t="shared" si="8"/>
        <v>0</v>
      </c>
      <c r="K46" s="42">
        <f t="shared" si="8"/>
        <v>0</v>
      </c>
      <c r="L46" s="42">
        <f t="shared" si="8"/>
        <v>0</v>
      </c>
      <c r="M46" s="42">
        <f t="shared" si="8"/>
        <v>0</v>
      </c>
      <c r="N46" s="42">
        <f t="shared" si="8"/>
        <v>0</v>
      </c>
      <c r="O46" s="42">
        <f t="shared" si="8"/>
        <v>0</v>
      </c>
      <c r="P46" s="42">
        <f t="shared" si="8"/>
        <v>0</v>
      </c>
      <c r="Q46" s="42">
        <f t="shared" si="8"/>
        <v>0</v>
      </c>
      <c r="R46" s="42">
        <f t="shared" si="8"/>
        <v>0</v>
      </c>
    </row>
    <row r="47" spans="1:18" ht="13.5" x14ac:dyDescent="0.3">
      <c r="B47" s="18"/>
      <c r="C47" s="48"/>
      <c r="D47" s="48"/>
      <c r="E47" s="49"/>
      <c r="F47" s="36"/>
      <c r="G47" s="34"/>
      <c r="H47" s="34"/>
      <c r="I47" s="34"/>
      <c r="J47" s="34"/>
      <c r="K47" s="34"/>
      <c r="L47" s="34"/>
      <c r="M47" s="34"/>
      <c r="N47" s="34"/>
      <c r="O47" s="34"/>
      <c r="P47" s="34"/>
      <c r="Q47" s="34"/>
      <c r="R47" s="34"/>
    </row>
    <row r="48" spans="1:18" ht="13.5" x14ac:dyDescent="0.3">
      <c r="A48" s="21"/>
      <c r="B48" s="17" t="s">
        <v>16</v>
      </c>
      <c r="C48" s="19"/>
      <c r="D48" s="19"/>
      <c r="E48" s="20"/>
      <c r="F48" s="21"/>
      <c r="G48" s="19"/>
      <c r="H48" s="19"/>
      <c r="I48" s="19"/>
      <c r="J48" s="19"/>
      <c r="K48" s="19"/>
      <c r="L48" s="19"/>
      <c r="M48" s="19"/>
      <c r="N48" s="19"/>
      <c r="O48" s="19"/>
      <c r="P48" s="19"/>
      <c r="Q48" s="19"/>
      <c r="R48" s="19"/>
    </row>
    <row r="49" spans="2:18" ht="13.5" x14ac:dyDescent="0.3">
      <c r="B49" s="15" t="s">
        <v>111</v>
      </c>
      <c r="C49" s="6">
        <f>55*50</f>
        <v>2750</v>
      </c>
      <c r="D49" s="6">
        <f>SUM(G49:R49)</f>
        <v>0</v>
      </c>
      <c r="E49" s="11" t="str">
        <f t="shared" ref="E49:E62" si="9">IF(D49=0,"",D49/C49-1)</f>
        <v/>
      </c>
      <c r="G49" s="22"/>
      <c r="H49" s="52"/>
      <c r="I49" s="50"/>
      <c r="J49" s="22"/>
      <c r="K49" s="22"/>
      <c r="L49" s="22"/>
      <c r="M49" s="22"/>
      <c r="N49" s="22"/>
      <c r="O49" s="22"/>
      <c r="P49" s="22"/>
      <c r="Q49" s="22"/>
      <c r="R49" s="22"/>
    </row>
    <row r="50" spans="2:18" ht="13.5" x14ac:dyDescent="0.3">
      <c r="B50" s="15" t="s">
        <v>100</v>
      </c>
      <c r="C50" s="6">
        <v>100</v>
      </c>
      <c r="D50" s="6">
        <f>SUM(G50:R50)</f>
        <v>0</v>
      </c>
      <c r="E50" s="11" t="str">
        <f t="shared" si="9"/>
        <v/>
      </c>
      <c r="G50" s="22"/>
      <c r="H50" s="22"/>
      <c r="I50" s="22"/>
      <c r="J50" s="22"/>
      <c r="K50" s="22"/>
      <c r="L50" s="22"/>
      <c r="M50" s="22"/>
      <c r="N50" s="22"/>
      <c r="O50" s="22"/>
      <c r="P50" s="22"/>
      <c r="Q50" s="22"/>
      <c r="R50" s="22"/>
    </row>
    <row r="51" spans="2:18" ht="13.5" x14ac:dyDescent="0.3">
      <c r="B51" s="15" t="s">
        <v>66</v>
      </c>
      <c r="C51" s="6">
        <v>0</v>
      </c>
      <c r="D51" s="6">
        <f>SUM(G51:R51)</f>
        <v>0</v>
      </c>
      <c r="E51" s="11" t="str">
        <f t="shared" si="9"/>
        <v/>
      </c>
      <c r="G51" s="22"/>
      <c r="H51" s="22"/>
      <c r="I51" s="22"/>
      <c r="J51" s="22"/>
      <c r="K51" s="22"/>
      <c r="L51" s="22"/>
      <c r="M51" s="22"/>
      <c r="N51" s="22"/>
      <c r="O51" s="22"/>
      <c r="P51" s="22"/>
      <c r="Q51" s="22"/>
      <c r="R51" s="22"/>
    </row>
    <row r="52" spans="2:18" ht="13.5" x14ac:dyDescent="0.3">
      <c r="B52" s="15"/>
      <c r="C52" s="6"/>
      <c r="D52" s="6"/>
      <c r="E52" s="11"/>
      <c r="G52" s="45"/>
      <c r="H52" s="45"/>
      <c r="I52" s="45"/>
      <c r="J52" s="45"/>
      <c r="K52" s="45"/>
      <c r="L52" s="45"/>
      <c r="M52" s="45"/>
      <c r="N52" s="45"/>
      <c r="O52" s="45"/>
      <c r="P52" s="45"/>
      <c r="Q52" s="45"/>
      <c r="R52" s="45"/>
    </row>
    <row r="53" spans="2:18" ht="13.5" x14ac:dyDescent="0.3">
      <c r="B53" s="15" t="s">
        <v>110</v>
      </c>
      <c r="C53" s="6">
        <f>25*55</f>
        <v>1375</v>
      </c>
      <c r="D53" s="6">
        <f>SUM(G53:R53)</f>
        <v>0</v>
      </c>
      <c r="E53" s="11" t="str">
        <f t="shared" ref="E53:E55" si="10">IF(D53=0,"",D53/C53-1)</f>
        <v/>
      </c>
      <c r="G53" s="22"/>
      <c r="H53" s="46"/>
      <c r="I53" s="50"/>
      <c r="J53" s="22"/>
      <c r="K53" s="22"/>
      <c r="L53" s="22"/>
      <c r="M53" s="22"/>
      <c r="N53" s="22"/>
      <c r="O53" s="22"/>
      <c r="P53" s="22"/>
      <c r="Q53" s="22"/>
      <c r="R53" s="22"/>
    </row>
    <row r="54" spans="2:18" ht="13.5" x14ac:dyDescent="0.3">
      <c r="B54" s="15" t="s">
        <v>101</v>
      </c>
      <c r="C54" s="6">
        <v>100</v>
      </c>
      <c r="D54" s="6">
        <f>SUM(G54:R54)</f>
        <v>0</v>
      </c>
      <c r="E54" s="11" t="str">
        <f t="shared" si="10"/>
        <v/>
      </c>
      <c r="G54" s="22"/>
      <c r="H54" s="22"/>
      <c r="I54" s="22"/>
      <c r="J54" s="22"/>
      <c r="K54" s="22"/>
      <c r="L54" s="22"/>
      <c r="M54" s="22"/>
      <c r="N54" s="22"/>
      <c r="O54" s="22"/>
      <c r="P54" s="22"/>
      <c r="Q54" s="22"/>
      <c r="R54" s="22"/>
    </row>
    <row r="55" spans="2:18" ht="13.5" x14ac:dyDescent="0.3">
      <c r="B55" s="15" t="s">
        <v>102</v>
      </c>
      <c r="C55" s="6">
        <v>0</v>
      </c>
      <c r="D55" s="6">
        <f>SUM(G55:R55)</f>
        <v>0</v>
      </c>
      <c r="E55" s="11" t="str">
        <f t="shared" si="10"/>
        <v/>
      </c>
      <c r="G55" s="22"/>
      <c r="H55" s="22"/>
      <c r="I55" s="22"/>
      <c r="J55" s="22"/>
      <c r="K55" s="22"/>
      <c r="L55" s="22"/>
      <c r="M55" s="22"/>
      <c r="N55" s="22"/>
      <c r="O55" s="22"/>
      <c r="P55" s="22"/>
      <c r="Q55" s="22"/>
      <c r="R55" s="22"/>
    </row>
    <row r="56" spans="2:18" ht="13.5" x14ac:dyDescent="0.3">
      <c r="B56" s="15"/>
      <c r="C56" s="6"/>
      <c r="D56" s="6"/>
      <c r="E56" s="11"/>
      <c r="G56" s="45"/>
      <c r="H56" s="45"/>
      <c r="I56" s="45"/>
      <c r="J56" s="45"/>
      <c r="K56" s="45"/>
      <c r="L56" s="45"/>
      <c r="M56" s="45"/>
      <c r="N56" s="45"/>
      <c r="O56" s="45"/>
      <c r="P56" s="45"/>
      <c r="Q56" s="45"/>
      <c r="R56" s="45"/>
    </row>
    <row r="57" spans="2:18" ht="13.5" x14ac:dyDescent="0.3">
      <c r="B57" s="15" t="s">
        <v>103</v>
      </c>
      <c r="C57" s="6">
        <v>1500</v>
      </c>
      <c r="D57" s="6">
        <f>SUM(G57:R57)</f>
        <v>0</v>
      </c>
      <c r="E57" s="11"/>
      <c r="G57" s="22"/>
      <c r="H57" s="22"/>
      <c r="I57" s="22"/>
      <c r="J57" s="22"/>
      <c r="K57" s="22"/>
      <c r="L57" s="22"/>
      <c r="M57" s="22"/>
      <c r="N57" s="22"/>
      <c r="O57" s="22"/>
      <c r="P57" s="22"/>
      <c r="Q57" s="22"/>
      <c r="R57" s="22"/>
    </row>
    <row r="58" spans="2:18" ht="13.5" x14ac:dyDescent="0.3">
      <c r="B58" s="15" t="s">
        <v>104</v>
      </c>
      <c r="C58" s="6">
        <v>300</v>
      </c>
      <c r="D58" s="6">
        <f>SUM(G58:R58)</f>
        <v>0</v>
      </c>
      <c r="E58" s="11" t="str">
        <f t="shared" si="9"/>
        <v/>
      </c>
      <c r="G58" s="22"/>
      <c r="H58" s="22"/>
      <c r="I58" s="22"/>
      <c r="J58" s="22"/>
      <c r="K58" s="22"/>
      <c r="L58" s="22"/>
      <c r="M58" s="22"/>
      <c r="N58" s="22"/>
      <c r="O58" s="22"/>
      <c r="P58" s="22"/>
      <c r="Q58" s="22"/>
      <c r="R58" s="22"/>
    </row>
    <row r="59" spans="2:18" ht="13.5" x14ac:dyDescent="0.3">
      <c r="B59" s="15" t="s">
        <v>105</v>
      </c>
      <c r="C59" s="6">
        <v>300</v>
      </c>
      <c r="D59" s="6">
        <f>SUM(G59:R59)</f>
        <v>0</v>
      </c>
      <c r="E59" s="11" t="str">
        <f t="shared" si="9"/>
        <v/>
      </c>
      <c r="G59" s="22"/>
      <c r="H59" s="22"/>
      <c r="I59" s="22"/>
      <c r="J59" s="22"/>
      <c r="K59" s="22"/>
      <c r="L59" s="22"/>
      <c r="M59" s="22"/>
      <c r="N59" s="22"/>
      <c r="O59" s="22"/>
      <c r="P59" s="22"/>
      <c r="Q59" s="22"/>
      <c r="R59" s="22"/>
    </row>
    <row r="60" spans="2:18" ht="13.5" x14ac:dyDescent="0.3">
      <c r="B60" s="15"/>
      <c r="C60" s="6"/>
      <c r="D60" s="6"/>
      <c r="E60" s="11" t="str">
        <f t="shared" si="9"/>
        <v/>
      </c>
      <c r="G60" s="24"/>
      <c r="H60" s="24"/>
      <c r="I60" s="24"/>
      <c r="J60" s="24"/>
      <c r="K60" s="24"/>
      <c r="L60" s="28"/>
      <c r="M60" s="22"/>
      <c r="N60" s="29"/>
      <c r="O60" s="24"/>
      <c r="P60" s="24"/>
      <c r="Q60" s="24"/>
      <c r="R60" s="24"/>
    </row>
    <row r="61" spans="2:18" ht="13.5" x14ac:dyDescent="0.3">
      <c r="B61" s="15" t="s">
        <v>1</v>
      </c>
      <c r="C61" s="6"/>
      <c r="D61" s="6"/>
      <c r="E61" s="11" t="str">
        <f t="shared" si="9"/>
        <v/>
      </c>
      <c r="G61" s="22"/>
      <c r="H61" s="22"/>
      <c r="I61" s="22"/>
      <c r="J61" s="22"/>
      <c r="K61" s="22"/>
      <c r="L61" s="22"/>
      <c r="M61" s="22"/>
      <c r="N61" s="22"/>
      <c r="O61" s="22"/>
      <c r="P61" s="22"/>
      <c r="Q61" s="22"/>
      <c r="R61" s="22"/>
    </row>
    <row r="62" spans="2:18" ht="32.1" customHeight="1" x14ac:dyDescent="0.3">
      <c r="B62" s="18" t="s">
        <v>35</v>
      </c>
      <c r="C62" s="12">
        <f>SUM(C49:C61)</f>
        <v>6425</v>
      </c>
      <c r="D62" s="12">
        <f>SUM(D49:D61)</f>
        <v>0</v>
      </c>
      <c r="E62" s="11" t="str">
        <f t="shared" si="9"/>
        <v/>
      </c>
      <c r="G62" s="42">
        <f t="shared" ref="G62:R62" si="11">SUM(G49:G61)</f>
        <v>0</v>
      </c>
      <c r="H62" s="42">
        <f t="shared" si="11"/>
        <v>0</v>
      </c>
      <c r="I62" s="42">
        <f t="shared" si="11"/>
        <v>0</v>
      </c>
      <c r="J62" s="42">
        <f t="shared" si="11"/>
        <v>0</v>
      </c>
      <c r="K62" s="42">
        <f t="shared" si="11"/>
        <v>0</v>
      </c>
      <c r="L62" s="42">
        <f t="shared" si="11"/>
        <v>0</v>
      </c>
      <c r="M62" s="42">
        <f t="shared" si="11"/>
        <v>0</v>
      </c>
      <c r="N62" s="42">
        <f t="shared" si="11"/>
        <v>0</v>
      </c>
      <c r="O62" s="42">
        <f t="shared" si="11"/>
        <v>0</v>
      </c>
      <c r="P62" s="42">
        <f t="shared" si="11"/>
        <v>0</v>
      </c>
      <c r="Q62" s="42">
        <f t="shared" si="11"/>
        <v>0</v>
      </c>
      <c r="R62" s="42">
        <f t="shared" si="11"/>
        <v>0</v>
      </c>
    </row>
    <row r="63" spans="2:18" ht="13.5" x14ac:dyDescent="0.3">
      <c r="B63" s="18"/>
      <c r="C63" s="34"/>
      <c r="D63" s="34"/>
      <c r="E63" s="35"/>
      <c r="F63" s="36"/>
      <c r="G63" s="34"/>
      <c r="H63" s="34"/>
      <c r="I63" s="34"/>
      <c r="J63" s="34"/>
      <c r="K63" s="34"/>
      <c r="L63" s="34"/>
      <c r="M63" s="34"/>
      <c r="N63" s="34"/>
      <c r="O63" s="34"/>
      <c r="P63" s="34"/>
      <c r="Q63" s="34"/>
      <c r="R63" s="34"/>
    </row>
    <row r="64" spans="2:18" ht="13.5" x14ac:dyDescent="0.3">
      <c r="B64" s="17" t="s">
        <v>19</v>
      </c>
      <c r="C64" s="19"/>
      <c r="D64" s="19"/>
      <c r="E64" s="6">
        <f t="shared" ref="D64:E69" si="12">SUM(H64:S64)</f>
        <v>0</v>
      </c>
      <c r="F64" s="21"/>
      <c r="G64" s="19"/>
      <c r="H64" s="19"/>
      <c r="I64" s="19"/>
      <c r="J64" s="19"/>
      <c r="K64" s="19"/>
      <c r="L64" s="19"/>
      <c r="M64" s="19"/>
      <c r="N64" s="19"/>
      <c r="O64" s="19"/>
      <c r="P64" s="19"/>
      <c r="Q64" s="19"/>
      <c r="R64" s="19"/>
    </row>
    <row r="65" spans="1:18" ht="13.5" x14ac:dyDescent="0.3">
      <c r="B65" s="15" t="s">
        <v>73</v>
      </c>
      <c r="C65" s="6">
        <v>400</v>
      </c>
      <c r="D65" s="6">
        <f t="shared" si="12"/>
        <v>0</v>
      </c>
      <c r="E65" s="11" t="str">
        <f t="shared" ref="E65:E74" si="13">IF(D65=0,"",D65/C65-1)</f>
        <v/>
      </c>
      <c r="G65" s="22"/>
      <c r="H65" s="46"/>
      <c r="I65" s="47"/>
      <c r="J65" s="22"/>
      <c r="K65" s="22"/>
      <c r="L65" s="22"/>
      <c r="M65" s="22"/>
      <c r="N65" s="22"/>
      <c r="O65" s="22"/>
      <c r="P65" s="22"/>
      <c r="Q65" s="22"/>
      <c r="R65" s="22"/>
    </row>
    <row r="66" spans="1:18" ht="13.5" x14ac:dyDescent="0.3">
      <c r="B66" s="15" t="s">
        <v>113</v>
      </c>
      <c r="C66" s="6">
        <v>125</v>
      </c>
      <c r="D66" s="6">
        <f t="shared" si="12"/>
        <v>0</v>
      </c>
      <c r="E66" s="11" t="str">
        <f t="shared" si="13"/>
        <v/>
      </c>
      <c r="G66" s="22"/>
      <c r="H66" s="22"/>
      <c r="I66" s="22"/>
      <c r="J66" s="22"/>
      <c r="K66" s="22"/>
      <c r="L66" s="22"/>
      <c r="M66" s="22"/>
      <c r="N66" s="22"/>
      <c r="O66" s="22"/>
      <c r="P66" s="22"/>
      <c r="Q66" s="22"/>
      <c r="R66" s="22"/>
    </row>
    <row r="67" spans="1:18" ht="13.5" x14ac:dyDescent="0.3">
      <c r="B67" s="15" t="s">
        <v>21</v>
      </c>
      <c r="C67" s="6">
        <v>80</v>
      </c>
      <c r="D67" s="6">
        <f t="shared" si="12"/>
        <v>0</v>
      </c>
      <c r="E67" s="11" t="str">
        <f t="shared" si="13"/>
        <v/>
      </c>
      <c r="G67" s="22"/>
      <c r="H67" s="22"/>
      <c r="I67" s="22"/>
      <c r="J67" s="22"/>
      <c r="K67" s="22"/>
      <c r="L67" s="22"/>
      <c r="M67" s="22"/>
      <c r="N67" s="22"/>
      <c r="O67" s="22"/>
      <c r="P67" s="22"/>
      <c r="Q67" s="22"/>
      <c r="R67" s="22"/>
    </row>
    <row r="68" spans="1:18" ht="13.5" x14ac:dyDescent="0.3">
      <c r="B68" s="15"/>
      <c r="C68" s="6"/>
      <c r="D68" s="6">
        <f t="shared" si="12"/>
        <v>0</v>
      </c>
      <c r="E68" s="11" t="str">
        <f t="shared" si="13"/>
        <v/>
      </c>
      <c r="G68" s="22"/>
      <c r="H68" s="22"/>
      <c r="I68" s="22"/>
      <c r="J68" s="22"/>
      <c r="K68" s="22"/>
      <c r="L68" s="22"/>
      <c r="M68" s="22"/>
      <c r="N68" s="22"/>
      <c r="O68" s="22"/>
      <c r="P68" s="22"/>
      <c r="Q68" s="22"/>
      <c r="R68" s="22"/>
    </row>
    <row r="69" spans="1:18" ht="13.5" x14ac:dyDescent="0.3">
      <c r="B69" s="15" t="s">
        <v>118</v>
      </c>
      <c r="C69" s="6">
        <v>2400</v>
      </c>
      <c r="D69" s="6">
        <f t="shared" si="12"/>
        <v>0</v>
      </c>
      <c r="E69" s="11"/>
      <c r="G69" s="22"/>
      <c r="H69" s="22"/>
      <c r="I69" s="22"/>
      <c r="J69" s="22"/>
      <c r="K69" s="22"/>
      <c r="L69" s="22"/>
      <c r="M69" s="22"/>
      <c r="N69" s="22"/>
      <c r="O69" s="22"/>
      <c r="P69" s="22"/>
      <c r="Q69" s="22"/>
      <c r="R69" s="22"/>
    </row>
    <row r="70" spans="1:18" ht="13.5" x14ac:dyDescent="0.3">
      <c r="B70" s="15" t="s">
        <v>39</v>
      </c>
      <c r="C70" s="6">
        <v>200</v>
      </c>
      <c r="D70" s="6">
        <f>SUM(G70:R70)</f>
        <v>0</v>
      </c>
      <c r="E70" s="11" t="str">
        <f t="shared" si="13"/>
        <v/>
      </c>
      <c r="G70" s="22"/>
      <c r="H70" s="46"/>
      <c r="I70" s="22"/>
      <c r="J70" s="22"/>
      <c r="K70" s="22"/>
      <c r="L70" s="22"/>
      <c r="M70" s="22"/>
      <c r="N70" s="22"/>
      <c r="O70" s="22"/>
      <c r="P70" s="22"/>
      <c r="Q70" s="22"/>
      <c r="R70" s="22"/>
    </row>
    <row r="71" spans="1:18" ht="13.5" x14ac:dyDescent="0.3">
      <c r="B71" s="15" t="s">
        <v>115</v>
      </c>
      <c r="C71" s="45">
        <v>1000</v>
      </c>
      <c r="D71" s="6">
        <f t="shared" ref="D71:D73" si="14">SUM(G71:R71)</f>
        <v>0</v>
      </c>
      <c r="E71" s="11"/>
      <c r="G71" s="22"/>
      <c r="H71" s="46"/>
      <c r="I71" s="22"/>
      <c r="J71" s="22"/>
      <c r="K71" s="22"/>
      <c r="L71" s="22"/>
      <c r="M71" s="22"/>
      <c r="N71" s="22"/>
      <c r="O71" s="22"/>
      <c r="P71" s="22"/>
      <c r="Q71" s="22"/>
      <c r="R71" s="22"/>
    </row>
    <row r="72" spans="1:18" ht="13.5" x14ac:dyDescent="0.3">
      <c r="B72" s="15" t="s">
        <v>114</v>
      </c>
      <c r="C72" s="45">
        <v>50</v>
      </c>
      <c r="D72" s="6">
        <f t="shared" si="14"/>
        <v>0</v>
      </c>
      <c r="E72" s="11"/>
      <c r="G72" s="22"/>
      <c r="H72" s="46"/>
      <c r="I72" s="22"/>
      <c r="J72" s="22"/>
      <c r="K72" s="22"/>
      <c r="L72" s="22"/>
      <c r="M72" s="22"/>
      <c r="N72" s="22"/>
      <c r="O72" s="22"/>
      <c r="P72" s="22"/>
      <c r="Q72" s="22"/>
      <c r="R72" s="22"/>
    </row>
    <row r="73" spans="1:18" ht="13.5" x14ac:dyDescent="0.3">
      <c r="B73" s="15" t="s">
        <v>83</v>
      </c>
      <c r="C73" s="45">
        <v>500</v>
      </c>
      <c r="D73" s="6">
        <f t="shared" si="14"/>
        <v>0</v>
      </c>
      <c r="E73" s="11"/>
      <c r="G73" s="22"/>
      <c r="H73" s="46"/>
      <c r="I73" s="22"/>
      <c r="J73" s="22"/>
      <c r="K73" s="22"/>
      <c r="L73" s="22"/>
      <c r="M73" s="22"/>
      <c r="N73" s="22"/>
      <c r="O73" s="22"/>
      <c r="P73" s="22"/>
      <c r="Q73" s="22"/>
      <c r="R73" s="22"/>
    </row>
    <row r="74" spans="1:18" ht="32.1" customHeight="1" x14ac:dyDescent="0.3">
      <c r="B74" s="18" t="s">
        <v>34</v>
      </c>
      <c r="C74" s="12">
        <f>SUM(C65:C73)</f>
        <v>4755</v>
      </c>
      <c r="D74" s="12">
        <f>SUM(D65:D73)</f>
        <v>0</v>
      </c>
      <c r="E74" s="11" t="str">
        <f t="shared" si="13"/>
        <v/>
      </c>
      <c r="G74" s="42">
        <f t="shared" ref="G74:R74" si="15">SUM(G65:G73)</f>
        <v>0</v>
      </c>
      <c r="H74" s="42">
        <f t="shared" si="15"/>
        <v>0</v>
      </c>
      <c r="I74" s="42">
        <f t="shared" si="15"/>
        <v>0</v>
      </c>
      <c r="J74" s="42">
        <f t="shared" si="15"/>
        <v>0</v>
      </c>
      <c r="K74" s="42">
        <f t="shared" si="15"/>
        <v>0</v>
      </c>
      <c r="L74" s="42">
        <f t="shared" si="15"/>
        <v>0</v>
      </c>
      <c r="M74" s="42">
        <f t="shared" si="15"/>
        <v>0</v>
      </c>
      <c r="N74" s="42">
        <f t="shared" si="15"/>
        <v>0</v>
      </c>
      <c r="O74" s="42">
        <f t="shared" si="15"/>
        <v>0</v>
      </c>
      <c r="P74" s="42">
        <f t="shared" si="15"/>
        <v>0</v>
      </c>
      <c r="Q74" s="42">
        <f t="shared" si="15"/>
        <v>0</v>
      </c>
      <c r="R74" s="42">
        <f t="shared" si="15"/>
        <v>0</v>
      </c>
    </row>
    <row r="75" spans="1:18" ht="32.1" customHeight="1" x14ac:dyDescent="0.3">
      <c r="B75" s="40"/>
      <c r="C75" s="34"/>
      <c r="D75" s="34"/>
      <c r="E75" s="35"/>
      <c r="F75" s="36"/>
      <c r="G75" s="34"/>
      <c r="H75" s="34"/>
      <c r="I75" s="34"/>
      <c r="J75" s="34"/>
      <c r="K75" s="34"/>
      <c r="L75" s="34"/>
      <c r="M75" s="34"/>
      <c r="N75" s="34"/>
      <c r="O75" s="34"/>
      <c r="P75" s="34"/>
      <c r="Q75" s="34"/>
      <c r="R75" s="34"/>
    </row>
    <row r="76" spans="1:18" ht="32.1" customHeight="1" x14ac:dyDescent="0.3">
      <c r="B76" s="18" t="s">
        <v>119</v>
      </c>
      <c r="C76" s="31">
        <f>SUM(C32+C46+C62+C74)</f>
        <v>31555</v>
      </c>
      <c r="D76" s="31">
        <f>SUM(G76:R76)</f>
        <v>0</v>
      </c>
      <c r="E76" s="32"/>
      <c r="G76" s="42">
        <f t="shared" ref="G76:R76" si="16">+SUM(G32+G46+G62+G74)</f>
        <v>0</v>
      </c>
      <c r="H76" s="42">
        <f t="shared" si="16"/>
        <v>0</v>
      </c>
      <c r="I76" s="42">
        <f t="shared" si="16"/>
        <v>0</v>
      </c>
      <c r="J76" s="42">
        <f t="shared" si="16"/>
        <v>0</v>
      </c>
      <c r="K76" s="42">
        <f t="shared" si="16"/>
        <v>0</v>
      </c>
      <c r="L76" s="42">
        <f t="shared" si="16"/>
        <v>0</v>
      </c>
      <c r="M76" s="42">
        <f t="shared" si="16"/>
        <v>0</v>
      </c>
      <c r="N76" s="42">
        <f t="shared" si="16"/>
        <v>0</v>
      </c>
      <c r="O76" s="42">
        <f t="shared" si="16"/>
        <v>0</v>
      </c>
      <c r="P76" s="42">
        <f t="shared" si="16"/>
        <v>0</v>
      </c>
      <c r="Q76" s="42">
        <f t="shared" si="16"/>
        <v>0</v>
      </c>
      <c r="R76" s="42">
        <f t="shared" si="16"/>
        <v>0</v>
      </c>
    </row>
    <row r="77" spans="1:18" ht="32.1" customHeight="1" x14ac:dyDescent="0.3">
      <c r="A77" s="36"/>
      <c r="B77" s="40" t="s">
        <v>92</v>
      </c>
      <c r="C77" s="34">
        <f>+C14-C76</f>
        <v>-3340</v>
      </c>
      <c r="D77" s="34">
        <f>+D14-D76</f>
        <v>0</v>
      </c>
      <c r="E77" s="35"/>
      <c r="F77" s="36"/>
      <c r="G77" s="34"/>
      <c r="H77" s="34"/>
      <c r="I77" s="34"/>
      <c r="J77" s="34"/>
      <c r="K77" s="34"/>
      <c r="L77" s="34"/>
      <c r="M77" s="34"/>
      <c r="N77" s="34"/>
      <c r="O77" s="34"/>
      <c r="P77" s="34"/>
      <c r="Q77" s="34"/>
      <c r="R77" s="34"/>
    </row>
    <row r="78" spans="1:18" ht="15.95" customHeight="1" x14ac:dyDescent="0.3">
      <c r="B78" s="38" t="s">
        <v>77</v>
      </c>
      <c r="G78" s="7"/>
      <c r="H78" s="7"/>
      <c r="I78" s="7"/>
      <c r="J78" s="7"/>
      <c r="K78" s="7"/>
      <c r="L78" s="7"/>
      <c r="M78" s="7"/>
      <c r="N78" s="7"/>
      <c r="O78" s="7"/>
      <c r="P78" s="7"/>
      <c r="Q78" s="7"/>
      <c r="R78" s="7"/>
    </row>
    <row r="79" spans="1:18" ht="15.95" customHeight="1" x14ac:dyDescent="0.3">
      <c r="B79" s="15" t="s">
        <v>49</v>
      </c>
      <c r="C79" s="23" t="s">
        <v>91</v>
      </c>
      <c r="D79" s="23">
        <f t="shared" ref="D79:D94" si="17">SUM(G79:R79)</f>
        <v>0</v>
      </c>
      <c r="E79" s="39"/>
      <c r="G79" s="22"/>
      <c r="H79" s="22"/>
      <c r="I79" s="22"/>
      <c r="J79" s="22"/>
      <c r="K79" s="22"/>
      <c r="L79" s="22"/>
      <c r="M79" s="22"/>
      <c r="N79" s="22"/>
      <c r="O79" s="22"/>
      <c r="P79" s="22"/>
      <c r="Q79" s="22"/>
      <c r="R79" s="22"/>
    </row>
    <row r="80" spans="1:18" ht="15.95" customHeight="1" x14ac:dyDescent="0.3">
      <c r="B80" s="15" t="s">
        <v>50</v>
      </c>
      <c r="C80" s="6" t="s">
        <v>98</v>
      </c>
      <c r="D80" s="6">
        <f t="shared" si="17"/>
        <v>0</v>
      </c>
      <c r="E80" s="11"/>
      <c r="G80" s="22"/>
      <c r="H80" s="22"/>
      <c r="I80" s="22"/>
      <c r="J80" s="22"/>
      <c r="K80" s="22"/>
      <c r="L80" s="22"/>
      <c r="M80" s="22"/>
      <c r="N80" s="22"/>
      <c r="O80" s="22"/>
      <c r="P80" s="22"/>
      <c r="Q80" s="22"/>
      <c r="R80" s="22"/>
    </row>
    <row r="81" spans="1:18" ht="15.95" customHeight="1" x14ac:dyDescent="0.3">
      <c r="B81" s="15" t="s">
        <v>51</v>
      </c>
      <c r="C81" s="6" t="s">
        <v>98</v>
      </c>
      <c r="D81" s="6">
        <f t="shared" si="17"/>
        <v>0</v>
      </c>
      <c r="E81" s="11"/>
      <c r="G81" s="22"/>
      <c r="H81" s="22"/>
      <c r="I81" s="22"/>
      <c r="J81" s="30"/>
      <c r="K81" s="22"/>
      <c r="L81" s="22"/>
      <c r="M81" s="22"/>
      <c r="N81" s="22"/>
      <c r="O81" s="22"/>
      <c r="P81" s="22"/>
      <c r="Q81" s="22"/>
      <c r="R81" s="22"/>
    </row>
    <row r="82" spans="1:18" ht="15.95" customHeight="1" x14ac:dyDescent="0.3">
      <c r="B82" s="15" t="s">
        <v>52</v>
      </c>
      <c r="C82" s="6"/>
      <c r="D82" s="6">
        <f t="shared" si="17"/>
        <v>0</v>
      </c>
      <c r="E82" s="11"/>
      <c r="G82" s="22"/>
      <c r="H82" s="22"/>
      <c r="I82" s="22"/>
      <c r="J82" s="22"/>
      <c r="K82" s="22"/>
      <c r="L82" s="22"/>
      <c r="M82" s="22"/>
      <c r="N82" s="22"/>
      <c r="O82" s="22"/>
      <c r="P82" s="22"/>
      <c r="Q82" s="22"/>
      <c r="R82" s="22"/>
    </row>
    <row r="83" spans="1:18" ht="15.95" customHeight="1" x14ac:dyDescent="0.3">
      <c r="B83" s="15" t="s">
        <v>53</v>
      </c>
      <c r="C83" s="6"/>
      <c r="D83" s="6">
        <f t="shared" si="17"/>
        <v>0</v>
      </c>
      <c r="E83" s="11"/>
      <c r="G83" s="22"/>
      <c r="H83" s="22"/>
      <c r="I83" s="22"/>
      <c r="J83" s="22"/>
      <c r="K83" s="22"/>
      <c r="L83" s="22"/>
      <c r="M83" s="22"/>
      <c r="N83" s="22"/>
      <c r="O83" s="22"/>
      <c r="P83" s="22"/>
      <c r="Q83" s="22"/>
      <c r="R83" s="22"/>
    </row>
    <row r="84" spans="1:18" ht="15.95" customHeight="1" x14ac:dyDescent="0.3">
      <c r="B84" s="15" t="s">
        <v>54</v>
      </c>
      <c r="C84" s="6"/>
      <c r="D84" s="6">
        <f t="shared" si="17"/>
        <v>0</v>
      </c>
      <c r="E84" s="11"/>
      <c r="G84" s="22"/>
      <c r="H84" s="22" t="s">
        <v>2</v>
      </c>
      <c r="I84" s="22"/>
      <c r="J84" s="22"/>
      <c r="K84" s="22"/>
      <c r="L84" s="22"/>
      <c r="M84" s="22"/>
      <c r="N84" s="22"/>
      <c r="O84" s="22"/>
      <c r="P84" s="22"/>
      <c r="Q84" s="22"/>
      <c r="R84" s="22"/>
    </row>
    <row r="85" spans="1:18" ht="15.95" customHeight="1" x14ac:dyDescent="0.3">
      <c r="B85" s="15" t="s">
        <v>55</v>
      </c>
      <c r="C85" s="6"/>
      <c r="D85" s="6">
        <f t="shared" si="17"/>
        <v>0</v>
      </c>
      <c r="E85" s="11"/>
      <c r="G85" s="22"/>
      <c r="H85" s="22"/>
      <c r="I85" s="22"/>
      <c r="J85" s="22"/>
      <c r="K85" s="22"/>
      <c r="L85" s="22"/>
      <c r="M85" s="22"/>
      <c r="N85" s="22"/>
      <c r="O85" s="22"/>
      <c r="P85" s="22"/>
      <c r="Q85" s="22"/>
      <c r="R85" s="22"/>
    </row>
    <row r="86" spans="1:18" ht="15.95" customHeight="1" x14ac:dyDescent="0.3">
      <c r="B86" s="15" t="s">
        <v>56</v>
      </c>
      <c r="C86" s="6"/>
      <c r="D86" s="6">
        <f t="shared" si="17"/>
        <v>0</v>
      </c>
      <c r="E86" s="11"/>
      <c r="G86" s="22"/>
      <c r="H86" s="22"/>
      <c r="I86" s="22"/>
      <c r="J86" s="22"/>
      <c r="K86" s="22"/>
      <c r="L86" s="22"/>
      <c r="M86" s="22"/>
      <c r="N86" s="22"/>
      <c r="O86" s="22"/>
      <c r="P86" s="22"/>
      <c r="Q86" s="22"/>
      <c r="R86" s="22"/>
    </row>
    <row r="87" spans="1:18" ht="15.95" customHeight="1" x14ac:dyDescent="0.3">
      <c r="B87" s="15" t="s">
        <v>57</v>
      </c>
      <c r="C87" s="6"/>
      <c r="D87" s="6">
        <f t="shared" si="17"/>
        <v>0</v>
      </c>
      <c r="E87" s="11"/>
      <c r="G87" s="22"/>
      <c r="H87" s="22"/>
      <c r="I87" s="22"/>
      <c r="J87" s="22"/>
      <c r="K87" s="22"/>
      <c r="L87" s="22"/>
      <c r="M87" s="22"/>
      <c r="N87" s="22"/>
      <c r="O87" s="22"/>
      <c r="P87" s="22"/>
      <c r="Q87" s="22"/>
      <c r="R87" s="22"/>
    </row>
    <row r="88" spans="1:18" ht="15.95" customHeight="1" x14ac:dyDescent="0.3">
      <c r="B88" s="15" t="s">
        <v>58</v>
      </c>
      <c r="C88" s="6"/>
      <c r="D88" s="6">
        <f t="shared" si="17"/>
        <v>0</v>
      </c>
      <c r="E88" s="11"/>
      <c r="G88" s="22"/>
      <c r="H88" s="22"/>
      <c r="I88" s="22"/>
      <c r="J88" s="22"/>
      <c r="K88" s="22"/>
      <c r="L88" s="22"/>
      <c r="M88" s="22"/>
      <c r="N88" s="22"/>
      <c r="O88" s="22"/>
      <c r="P88" s="22"/>
      <c r="Q88" s="22"/>
      <c r="R88" s="22"/>
    </row>
    <row r="89" spans="1:18" ht="15.95" customHeight="1" x14ac:dyDescent="0.3">
      <c r="B89" s="15" t="s">
        <v>59</v>
      </c>
      <c r="C89" s="6"/>
      <c r="D89" s="6">
        <f t="shared" si="17"/>
        <v>0</v>
      </c>
      <c r="E89" s="11"/>
      <c r="G89" s="22"/>
      <c r="H89" s="22"/>
      <c r="I89" s="22"/>
      <c r="J89" s="22"/>
      <c r="K89" s="22"/>
      <c r="L89" s="22"/>
      <c r="M89" s="22"/>
      <c r="N89" s="22"/>
      <c r="O89" s="22"/>
      <c r="P89" s="22"/>
      <c r="Q89" s="22"/>
      <c r="R89" s="22"/>
    </row>
    <row r="90" spans="1:18" ht="15.95" customHeight="1" x14ac:dyDescent="0.3">
      <c r="B90" s="15" t="s">
        <v>60</v>
      </c>
      <c r="C90" s="6"/>
      <c r="D90" s="6">
        <f t="shared" si="17"/>
        <v>0</v>
      </c>
      <c r="E90" s="11"/>
      <c r="G90" s="22"/>
      <c r="H90" s="22"/>
      <c r="I90" s="22"/>
      <c r="J90" s="22"/>
      <c r="K90" s="22"/>
      <c r="L90" s="22"/>
      <c r="M90" s="22"/>
      <c r="N90" s="22"/>
      <c r="O90" s="22"/>
      <c r="P90" s="22"/>
      <c r="Q90" s="22"/>
      <c r="R90" s="22"/>
    </row>
    <row r="91" spans="1:18" ht="15.95" customHeight="1" x14ac:dyDescent="0.3">
      <c r="B91" s="15" t="s">
        <v>61</v>
      </c>
      <c r="C91" s="6"/>
      <c r="D91" s="6">
        <f t="shared" si="17"/>
        <v>0</v>
      </c>
      <c r="E91" s="11"/>
      <c r="G91" s="22"/>
      <c r="H91" s="22"/>
      <c r="I91" s="22"/>
      <c r="J91" s="22"/>
      <c r="K91" s="22"/>
      <c r="L91" s="22"/>
      <c r="M91" s="22"/>
      <c r="N91" s="22"/>
      <c r="O91" s="22"/>
      <c r="P91" s="22"/>
      <c r="Q91" s="22"/>
      <c r="R91" s="22"/>
    </row>
    <row r="92" spans="1:18" ht="15.95" customHeight="1" x14ac:dyDescent="0.3">
      <c r="B92" s="15" t="s">
        <v>63</v>
      </c>
      <c r="C92" s="6"/>
      <c r="D92" s="6">
        <f t="shared" si="17"/>
        <v>0</v>
      </c>
      <c r="E92" s="11"/>
      <c r="G92" s="22"/>
      <c r="H92" s="22"/>
      <c r="I92" s="22"/>
      <c r="J92" s="22"/>
      <c r="K92" s="22"/>
      <c r="L92" s="22"/>
      <c r="M92" s="22"/>
      <c r="N92" s="22"/>
      <c r="O92" s="22"/>
      <c r="P92" s="22"/>
      <c r="Q92" s="22"/>
      <c r="R92" s="22"/>
    </row>
    <row r="93" spans="1:18" ht="15.95" customHeight="1" x14ac:dyDescent="0.3">
      <c r="B93" s="15" t="s">
        <v>62</v>
      </c>
      <c r="C93" s="6"/>
      <c r="D93" s="6">
        <f t="shared" si="17"/>
        <v>0</v>
      </c>
      <c r="E93" s="11"/>
      <c r="G93" s="22"/>
      <c r="H93" s="22"/>
      <c r="I93" s="22"/>
      <c r="J93" s="22"/>
      <c r="K93" s="22"/>
      <c r="L93" s="22"/>
      <c r="M93" s="22"/>
      <c r="N93" s="22"/>
      <c r="O93" s="22"/>
      <c r="P93" s="22"/>
      <c r="Q93" s="22"/>
      <c r="R93" s="22"/>
    </row>
    <row r="94" spans="1:18" ht="15.95" customHeight="1" x14ac:dyDescent="0.3">
      <c r="B94" s="15" t="s">
        <v>64</v>
      </c>
      <c r="C94" s="6"/>
      <c r="D94" s="6">
        <f t="shared" si="17"/>
        <v>0</v>
      </c>
      <c r="E94" s="11"/>
      <c r="G94" s="22"/>
      <c r="H94" s="22"/>
      <c r="I94" s="22"/>
      <c r="J94" s="22"/>
      <c r="K94" s="22"/>
      <c r="L94" s="22"/>
      <c r="M94" s="22"/>
      <c r="N94" s="22"/>
      <c r="O94" s="22"/>
      <c r="P94" s="22"/>
      <c r="Q94" s="22"/>
      <c r="R94" s="22"/>
    </row>
    <row r="95" spans="1:18" ht="15.95" customHeight="1" x14ac:dyDescent="0.3">
      <c r="B95" s="1"/>
      <c r="C95" s="1"/>
      <c r="D95" s="1"/>
      <c r="E95" s="1"/>
      <c r="I95" s="41"/>
    </row>
    <row r="96" spans="1:18" ht="30" customHeight="1" x14ac:dyDescent="0.3">
      <c r="A96" s="33"/>
      <c r="B96" s="40" t="s">
        <v>86</v>
      </c>
      <c r="C96" s="31"/>
      <c r="D96" s="31">
        <f>+SUM(D79:D94)</f>
        <v>0</v>
      </c>
      <c r="E96" s="32"/>
      <c r="F96" s="36"/>
      <c r="G96" s="43">
        <f t="shared" ref="G96:N96" si="18">SUM(G79:G94)</f>
        <v>0</v>
      </c>
      <c r="H96" s="43">
        <f t="shared" si="18"/>
        <v>0</v>
      </c>
      <c r="I96" s="43">
        <f t="shared" si="18"/>
        <v>0</v>
      </c>
      <c r="J96" s="43">
        <f t="shared" si="18"/>
        <v>0</v>
      </c>
      <c r="K96" s="43">
        <f t="shared" si="18"/>
        <v>0</v>
      </c>
      <c r="L96" s="43">
        <f t="shared" si="18"/>
        <v>0</v>
      </c>
      <c r="M96" s="43">
        <f t="shared" si="18"/>
        <v>0</v>
      </c>
      <c r="N96" s="43">
        <f t="shared" si="18"/>
        <v>0</v>
      </c>
      <c r="O96" s="43">
        <v>0</v>
      </c>
      <c r="P96" s="43">
        <f>SUM(P79:P94)</f>
        <v>0</v>
      </c>
      <c r="Q96" s="43">
        <f>SUM(Q79:Q94)</f>
        <v>0</v>
      </c>
      <c r="R96" s="43">
        <f>SUM(R79:R94)</f>
        <v>0</v>
      </c>
    </row>
    <row r="97" spans="1:18" ht="30" customHeight="1" x14ac:dyDescent="0.3">
      <c r="A97" s="33"/>
      <c r="B97" s="40"/>
      <c r="C97" s="34"/>
      <c r="D97" s="34"/>
      <c r="E97" s="35"/>
      <c r="F97" s="36"/>
      <c r="G97" s="37"/>
      <c r="H97" s="36"/>
      <c r="I97" s="36"/>
      <c r="J97" s="36"/>
      <c r="K97" s="36"/>
      <c r="L97" s="36"/>
      <c r="M97" s="36"/>
      <c r="N97" s="36"/>
      <c r="O97" s="36"/>
      <c r="Q97" s="36"/>
      <c r="R97" s="36"/>
    </row>
    <row r="98" spans="1:18" ht="30" customHeight="1" x14ac:dyDescent="0.3">
      <c r="A98" s="33"/>
      <c r="B98" s="40" t="s">
        <v>85</v>
      </c>
      <c r="C98" s="31"/>
      <c r="D98" s="31"/>
      <c r="E98" s="32"/>
      <c r="F98" s="36"/>
      <c r="G98" s="44">
        <f>SUM(G76+G96)</f>
        <v>0</v>
      </c>
      <c r="H98" s="44">
        <f t="shared" ref="H98:R98" si="19">SUM(H76+H96)</f>
        <v>0</v>
      </c>
      <c r="I98" s="44">
        <f t="shared" si="19"/>
        <v>0</v>
      </c>
      <c r="J98" s="44">
        <f t="shared" si="19"/>
        <v>0</v>
      </c>
      <c r="K98" s="44">
        <f t="shared" si="19"/>
        <v>0</v>
      </c>
      <c r="L98" s="44">
        <f t="shared" si="19"/>
        <v>0</v>
      </c>
      <c r="M98" s="44">
        <f t="shared" si="19"/>
        <v>0</v>
      </c>
      <c r="N98" s="44">
        <f t="shared" si="19"/>
        <v>0</v>
      </c>
      <c r="O98" s="44">
        <f t="shared" si="19"/>
        <v>0</v>
      </c>
      <c r="P98" s="44">
        <f t="shared" si="19"/>
        <v>0</v>
      </c>
      <c r="Q98" s="44">
        <f t="shared" si="19"/>
        <v>0</v>
      </c>
      <c r="R98" s="44">
        <f t="shared" si="19"/>
        <v>0</v>
      </c>
    </row>
    <row r="99" spans="1:18" ht="30" customHeight="1" x14ac:dyDescent="0.3">
      <c r="A99" s="33"/>
      <c r="B99" s="40"/>
      <c r="C99" s="34"/>
      <c r="D99" s="34"/>
      <c r="E99" s="35"/>
      <c r="F99" s="36"/>
      <c r="G99" s="37"/>
      <c r="H99" s="36"/>
      <c r="I99" s="36"/>
      <c r="J99" s="36"/>
      <c r="K99" s="36"/>
      <c r="L99" s="36"/>
      <c r="M99" s="36"/>
      <c r="N99" s="36"/>
      <c r="O99" s="36"/>
      <c r="P99" s="36"/>
      <c r="Q99" s="36"/>
      <c r="R99" s="36"/>
    </row>
    <row r="100" spans="1:18" ht="18" customHeight="1" x14ac:dyDescent="0.3">
      <c r="B100" s="26" t="s">
        <v>42</v>
      </c>
      <c r="C100" s="27">
        <f>SUM(D14-D76)</f>
        <v>0</v>
      </c>
    </row>
    <row r="101" spans="1:18" ht="18" customHeight="1" x14ac:dyDescent="0.3">
      <c r="B101" s="26"/>
    </row>
    <row r="102" spans="1:18" ht="18" customHeight="1" x14ac:dyDescent="0.3">
      <c r="B102" s="26"/>
    </row>
    <row r="103" spans="1:18" ht="18" customHeight="1" x14ac:dyDescent="0.3">
      <c r="B103" s="1"/>
      <c r="C103" s="1"/>
    </row>
    <row r="104" spans="1:18" ht="18" customHeight="1" x14ac:dyDescent="0.3">
      <c r="B104" s="1"/>
      <c r="C104" s="1"/>
    </row>
    <row r="105" spans="1:18" ht="18" customHeight="1" x14ac:dyDescent="0.3">
      <c r="B105" s="1"/>
      <c r="C105" s="1"/>
    </row>
    <row r="106" spans="1:18" ht="18" customHeight="1" x14ac:dyDescent="0.3">
      <c r="B106" s="1"/>
      <c r="C106" s="1"/>
    </row>
    <row r="107" spans="1:18" ht="18" customHeight="1" x14ac:dyDescent="0.3">
      <c r="B107" s="1"/>
      <c r="C107" s="1"/>
    </row>
    <row r="108" spans="1:18" ht="18" customHeight="1" x14ac:dyDescent="0.3">
      <c r="B108" s="1"/>
      <c r="C108" s="1"/>
    </row>
    <row r="109" spans="1:18" ht="18" customHeight="1" x14ac:dyDescent="0.3">
      <c r="B109" s="1"/>
      <c r="C109" s="1"/>
    </row>
    <row r="110" spans="1:18" ht="18" customHeight="1" x14ac:dyDescent="0.3">
      <c r="B110" s="1"/>
      <c r="C110" s="1"/>
    </row>
  </sheetData>
  <dataValidations count="2">
    <dataValidation allowBlank="1" showInputMessage="1" showErrorMessage="1" prompt="Update Product descriptions below" sqref="B6" xr:uid="{34901BD1-C352-45A1-9C2F-C46CB582293A}"/>
    <dataValidation allowBlank="1" showInputMessage="1" showErrorMessage="1" promptTitle="Profit &amp; Loss Statement Template" prompt="Enter your Company Name and the period coverage of the Profit &amp; Loss Statement._x000a__x000a_Update Product details under Sales Revenue and Cost of Sales. Enter values in columns C, D, and E, except in the total rows.  All other cells will be auto calculated." sqref="B4" xr:uid="{A8533C24-36AE-40FB-919B-D9669AE279D8}"/>
  </dataValidations>
  <printOptions horizontalCentered="1"/>
  <pageMargins left="0.25" right="0.25" top="0.75" bottom="0.75" header="0.3" footer="0.3"/>
  <pageSetup scale="97" fitToHeight="0" pageOrder="overThenDown" orientation="portrait" blackAndWhite="1"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9"/>
  <sheetViews>
    <sheetView showGridLines="0" showRowColHeaders="0" zoomScale="110" zoomScaleNormal="110" workbookViewId="0">
      <selection activeCell="C73" sqref="C73"/>
    </sheetView>
  </sheetViews>
  <sheetFormatPr defaultColWidth="8.88671875" defaultRowHeight="18" customHeight="1" x14ac:dyDescent="0.3"/>
  <cols>
    <col min="1" max="1" width="1.77734375" style="1" customWidth="1"/>
    <col min="2" max="2" width="20.77734375" style="13" customWidth="1"/>
    <col min="3" max="4" width="11.77734375" style="7" customWidth="1"/>
    <col min="5" max="5" width="7.77734375" style="8" customWidth="1"/>
    <col min="6" max="6" width="1.77734375" style="1" customWidth="1"/>
    <col min="7" max="16384" width="8.88671875" style="1"/>
  </cols>
  <sheetData>
    <row r="1" spans="2:18" ht="93" customHeight="1" x14ac:dyDescent="0.3">
      <c r="F1" s="1" t="s">
        <v>2</v>
      </c>
    </row>
    <row r="3" spans="2:18" ht="18" customHeight="1" x14ac:dyDescent="0.3">
      <c r="G3" s="54"/>
    </row>
    <row r="4" spans="2:18" s="2" customFormat="1" ht="45" customHeight="1" x14ac:dyDescent="0.3">
      <c r="B4" s="14"/>
      <c r="C4" s="3" t="s">
        <v>0</v>
      </c>
      <c r="D4" s="3" t="s">
        <v>33</v>
      </c>
      <c r="E4" s="5" t="s">
        <v>3</v>
      </c>
      <c r="G4" s="25" t="s">
        <v>90</v>
      </c>
      <c r="H4" s="3" t="s">
        <v>22</v>
      </c>
      <c r="I4" s="3" t="s">
        <v>23</v>
      </c>
      <c r="J4" s="3" t="s">
        <v>24</v>
      </c>
      <c r="K4" s="3" t="s">
        <v>25</v>
      </c>
      <c r="L4" s="3" t="s">
        <v>26</v>
      </c>
      <c r="M4" s="3" t="s">
        <v>27</v>
      </c>
      <c r="N4" s="3" t="s">
        <v>28</v>
      </c>
      <c r="O4" s="3" t="s">
        <v>29</v>
      </c>
      <c r="P4" s="3" t="s">
        <v>30</v>
      </c>
      <c r="Q4" s="3" t="s">
        <v>31</v>
      </c>
      <c r="R4" s="3" t="s">
        <v>32</v>
      </c>
    </row>
    <row r="5" spans="2:18" ht="6" customHeight="1" x14ac:dyDescent="0.3">
      <c r="G5" s="7"/>
      <c r="H5" s="7"/>
      <c r="I5" s="7"/>
      <c r="J5" s="7"/>
      <c r="K5" s="7"/>
      <c r="L5" s="7"/>
      <c r="M5" s="7"/>
      <c r="N5" s="7"/>
      <c r="O5" s="7"/>
      <c r="P5" s="45"/>
      <c r="Q5" s="7"/>
      <c r="R5" s="7"/>
    </row>
    <row r="6" spans="2:18" s="4" customFormat="1" ht="16.5" x14ac:dyDescent="0.3">
      <c r="B6" s="16" t="s">
        <v>76</v>
      </c>
      <c r="C6" s="9"/>
      <c r="D6" s="9"/>
      <c r="E6" s="10"/>
      <c r="G6" s="9"/>
      <c r="H6" s="9"/>
      <c r="I6" s="9"/>
      <c r="J6" s="9"/>
      <c r="K6" s="9"/>
      <c r="L6" s="9"/>
      <c r="M6" s="9"/>
      <c r="N6" s="9"/>
      <c r="O6" s="9"/>
      <c r="P6" s="9"/>
      <c r="Q6" s="9"/>
      <c r="R6" s="9"/>
    </row>
    <row r="7" spans="2:18" ht="6" customHeight="1" x14ac:dyDescent="0.3">
      <c r="G7" s="7"/>
      <c r="H7" s="7"/>
      <c r="I7" s="7"/>
      <c r="J7" s="7"/>
      <c r="K7" s="7"/>
      <c r="L7" s="7"/>
      <c r="M7" s="7"/>
      <c r="N7" s="7"/>
      <c r="O7" s="7"/>
      <c r="P7" s="7"/>
      <c r="Q7" s="7"/>
      <c r="R7" s="7"/>
    </row>
    <row r="8" spans="2:18" ht="15.95" customHeight="1" x14ac:dyDescent="0.3">
      <c r="B8" s="15" t="s">
        <v>97</v>
      </c>
      <c r="C8" s="6">
        <v>15800</v>
      </c>
      <c r="D8" s="6">
        <f t="shared" ref="D8:D13" si="0">SUM(G8:R8)</f>
        <v>0</v>
      </c>
      <c r="E8" s="11" t="str">
        <f t="shared" ref="E8:E14" si="1">IF(D8=0,"",D8/C8-1)</f>
        <v/>
      </c>
      <c r="G8" s="22"/>
      <c r="H8" s="22"/>
      <c r="I8" s="22"/>
      <c r="J8" s="22"/>
      <c r="K8" s="22"/>
      <c r="L8" s="22"/>
      <c r="M8" s="22"/>
      <c r="N8" s="22"/>
      <c r="O8" s="22"/>
      <c r="P8" s="22"/>
      <c r="Q8" s="22"/>
      <c r="R8" s="22"/>
    </row>
    <row r="9" spans="2:18" ht="15.95" customHeight="1" x14ac:dyDescent="0.3">
      <c r="B9" s="15" t="s">
        <v>87</v>
      </c>
      <c r="C9" s="6">
        <v>10540</v>
      </c>
      <c r="D9" s="6">
        <f t="shared" si="0"/>
        <v>0</v>
      </c>
      <c r="E9" s="11" t="str">
        <f t="shared" si="1"/>
        <v/>
      </c>
      <c r="G9" s="22"/>
      <c r="H9" s="22"/>
      <c r="I9" s="22"/>
      <c r="J9" s="22"/>
      <c r="K9" s="22"/>
      <c r="L9" s="22"/>
      <c r="M9" s="22"/>
      <c r="N9" s="22"/>
      <c r="O9" s="22"/>
      <c r="P9" s="22"/>
      <c r="Q9" s="22"/>
      <c r="R9" s="22"/>
    </row>
    <row r="10" spans="2:18" ht="15.95" customHeight="1" x14ac:dyDescent="0.3">
      <c r="B10" s="15" t="s">
        <v>43</v>
      </c>
      <c r="C10" s="6">
        <v>900</v>
      </c>
      <c r="D10" s="6">
        <f t="shared" si="0"/>
        <v>0</v>
      </c>
      <c r="E10" s="11" t="str">
        <f t="shared" si="1"/>
        <v/>
      </c>
      <c r="G10" s="22"/>
      <c r="H10" s="22"/>
      <c r="I10" s="22"/>
      <c r="J10" s="22"/>
      <c r="K10" s="22"/>
      <c r="L10" s="22"/>
      <c r="M10" s="22"/>
      <c r="N10" s="22"/>
      <c r="O10" s="22"/>
      <c r="P10" s="22"/>
      <c r="Q10" s="22"/>
      <c r="R10" s="22"/>
    </row>
    <row r="11" spans="2:18" ht="15.95" customHeight="1" x14ac:dyDescent="0.3">
      <c r="B11" s="15" t="s">
        <v>44</v>
      </c>
      <c r="C11" s="6">
        <v>480</v>
      </c>
      <c r="D11" s="6">
        <f t="shared" si="0"/>
        <v>0</v>
      </c>
      <c r="E11" s="11" t="str">
        <f t="shared" si="1"/>
        <v/>
      </c>
      <c r="G11" s="22"/>
      <c r="H11" s="22"/>
      <c r="I11" s="22"/>
      <c r="J11" s="22"/>
      <c r="K11" s="22"/>
      <c r="L11" s="22"/>
      <c r="M11" s="22"/>
      <c r="N11" s="22"/>
      <c r="O11" s="22"/>
      <c r="P11" s="22"/>
      <c r="Q11" s="22"/>
      <c r="R11" s="22"/>
    </row>
    <row r="12" spans="2:18" ht="15.95" customHeight="1" x14ac:dyDescent="0.3">
      <c r="B12" s="15" t="s">
        <v>79</v>
      </c>
      <c r="C12" s="6">
        <v>1000</v>
      </c>
      <c r="D12" s="6">
        <f t="shared" si="0"/>
        <v>0</v>
      </c>
      <c r="E12" s="11" t="str">
        <f t="shared" si="1"/>
        <v/>
      </c>
      <c r="G12" s="22"/>
      <c r="H12" s="22"/>
      <c r="I12" s="22"/>
      <c r="J12" s="22"/>
      <c r="K12" s="22"/>
      <c r="L12" s="22"/>
      <c r="M12" s="22"/>
      <c r="N12" s="22"/>
      <c r="O12" s="22"/>
      <c r="P12" s="22"/>
      <c r="Q12" s="22"/>
      <c r="R12" s="22"/>
    </row>
    <row r="13" spans="2:18" ht="15.95" customHeight="1" x14ac:dyDescent="0.3">
      <c r="B13" s="15" t="s">
        <v>80</v>
      </c>
      <c r="C13" s="6"/>
      <c r="D13" s="6">
        <f t="shared" si="0"/>
        <v>0</v>
      </c>
      <c r="E13" s="11" t="str">
        <f t="shared" si="1"/>
        <v/>
      </c>
      <c r="G13" s="22"/>
      <c r="H13" s="46"/>
      <c r="I13" s="46"/>
      <c r="J13" s="46"/>
      <c r="K13" s="22"/>
      <c r="L13" s="22"/>
      <c r="M13" s="22"/>
      <c r="N13" s="22"/>
      <c r="O13" s="22"/>
      <c r="P13" s="22"/>
      <c r="Q13" s="22"/>
      <c r="R13" s="22"/>
    </row>
    <row r="14" spans="2:18" ht="32.1" customHeight="1" x14ac:dyDescent="0.3">
      <c r="B14" s="17" t="s">
        <v>36</v>
      </c>
      <c r="C14" s="12">
        <f>SUM(C8:C13)</f>
        <v>28720</v>
      </c>
      <c r="D14" s="12">
        <f>SUM(D8:D13)</f>
        <v>0</v>
      </c>
      <c r="E14" s="11" t="str">
        <f t="shared" si="1"/>
        <v/>
      </c>
      <c r="G14" s="51">
        <f t="shared" ref="G14:R14" si="2">SUM(G8:G13)</f>
        <v>0</v>
      </c>
      <c r="H14" s="51">
        <f>SUM(H8:H12)</f>
        <v>0</v>
      </c>
      <c r="I14" s="51">
        <f>SUM(I8:I12)</f>
        <v>0</v>
      </c>
      <c r="J14" s="51">
        <f>SUM(J8:J12)</f>
        <v>0</v>
      </c>
      <c r="K14" s="51">
        <f t="shared" si="2"/>
        <v>0</v>
      </c>
      <c r="L14" s="51">
        <f t="shared" si="2"/>
        <v>0</v>
      </c>
      <c r="M14" s="51">
        <f t="shared" si="2"/>
        <v>0</v>
      </c>
      <c r="N14" s="51">
        <f t="shared" si="2"/>
        <v>0</v>
      </c>
      <c r="O14" s="51">
        <f t="shared" si="2"/>
        <v>0</v>
      </c>
      <c r="P14" s="51">
        <f t="shared" si="2"/>
        <v>0</v>
      </c>
      <c r="Q14" s="51">
        <f t="shared" si="2"/>
        <v>0</v>
      </c>
      <c r="R14" s="51">
        <f t="shared" si="2"/>
        <v>0</v>
      </c>
    </row>
    <row r="15" spans="2:18" ht="6" customHeight="1" x14ac:dyDescent="0.3">
      <c r="G15" s="7"/>
      <c r="H15" s="7"/>
      <c r="I15" s="7"/>
      <c r="J15" s="7"/>
      <c r="K15" s="7"/>
      <c r="L15" s="7"/>
      <c r="M15" s="7"/>
      <c r="N15" s="7"/>
      <c r="O15" s="7"/>
      <c r="P15" s="45"/>
      <c r="Q15" s="7"/>
      <c r="R15" s="7"/>
    </row>
    <row r="16" spans="2:18" ht="6" customHeight="1" x14ac:dyDescent="0.3">
      <c r="G16" s="7"/>
      <c r="H16" s="7"/>
      <c r="I16" s="7"/>
      <c r="J16" s="7"/>
      <c r="K16" s="7"/>
      <c r="L16" s="7"/>
      <c r="M16" s="7"/>
      <c r="N16" s="7"/>
      <c r="O16" s="7"/>
      <c r="P16" s="45"/>
      <c r="Q16" s="7"/>
      <c r="R16" s="7"/>
    </row>
    <row r="17" spans="2:18" s="4" customFormat="1" ht="16.5" x14ac:dyDescent="0.3">
      <c r="B17" s="16" t="s">
        <v>4</v>
      </c>
      <c r="C17" s="9"/>
      <c r="D17" s="9"/>
      <c r="E17" s="10"/>
      <c r="G17" s="9"/>
      <c r="H17" s="9" t="s">
        <v>38</v>
      </c>
      <c r="I17" s="9"/>
      <c r="J17" s="9"/>
      <c r="K17" s="9"/>
      <c r="L17" s="9"/>
      <c r="M17" s="9"/>
      <c r="N17" s="9"/>
      <c r="O17" s="9"/>
      <c r="P17" s="9"/>
      <c r="Q17" s="9"/>
      <c r="R17" s="9"/>
    </row>
    <row r="18" spans="2:18" ht="6" customHeight="1" x14ac:dyDescent="0.3">
      <c r="E18" s="8" t="s">
        <v>2</v>
      </c>
      <c r="G18" s="7"/>
      <c r="H18" s="7"/>
      <c r="I18" s="7"/>
      <c r="J18" s="7"/>
      <c r="K18" s="7"/>
      <c r="L18" s="7"/>
      <c r="M18" s="7"/>
      <c r="N18" s="7"/>
      <c r="O18" s="7"/>
      <c r="P18" s="7"/>
      <c r="Q18" s="7"/>
      <c r="R18" s="7"/>
    </row>
    <row r="19" spans="2:18" s="21" customFormat="1" ht="13.5" x14ac:dyDescent="0.3">
      <c r="B19" s="18" t="s">
        <v>45</v>
      </c>
      <c r="C19" s="19"/>
      <c r="D19" s="19"/>
      <c r="E19" s="20"/>
      <c r="G19" s="19"/>
      <c r="H19" s="19"/>
      <c r="I19" s="19"/>
      <c r="J19" s="19"/>
      <c r="K19" s="19"/>
      <c r="L19" s="19"/>
      <c r="M19" s="19"/>
      <c r="N19" s="19"/>
      <c r="O19" s="19"/>
      <c r="P19" s="19"/>
      <c r="Q19" s="19"/>
      <c r="R19" s="19"/>
    </row>
    <row r="20" spans="2:18" ht="15.95" customHeight="1" x14ac:dyDescent="0.3">
      <c r="B20" s="15" t="s">
        <v>46</v>
      </c>
      <c r="C20" s="6">
        <f>+C8*0.25</f>
        <v>3950</v>
      </c>
      <c r="D20" s="6">
        <f t="shared" ref="D20:D31" si="3">SUM(G20:R20)</f>
        <v>0</v>
      </c>
      <c r="E20" s="11" t="str">
        <f>IF(D20=0,"",D20/C20-1)</f>
        <v/>
      </c>
      <c r="G20" s="22"/>
      <c r="H20" s="22"/>
      <c r="I20" s="22"/>
      <c r="J20" s="22"/>
      <c r="K20" s="22"/>
      <c r="L20" s="22"/>
      <c r="M20" s="22"/>
      <c r="N20" s="22"/>
      <c r="O20" s="22"/>
      <c r="P20" s="22"/>
      <c r="Q20" s="22"/>
      <c r="R20" s="22"/>
    </row>
    <row r="21" spans="2:18" ht="15.95" customHeight="1" x14ac:dyDescent="0.3">
      <c r="B21" s="15" t="s">
        <v>5</v>
      </c>
      <c r="C21" s="6">
        <v>2000</v>
      </c>
      <c r="D21" s="6">
        <f t="shared" si="3"/>
        <v>0</v>
      </c>
      <c r="E21" s="11" t="str">
        <f t="shared" ref="E21:E32" si="4">IF(D21=0,"",D21/C21-1)</f>
        <v/>
      </c>
      <c r="G21" s="22"/>
      <c r="H21" s="22"/>
      <c r="I21" s="22"/>
      <c r="J21" s="22"/>
      <c r="K21" s="22"/>
      <c r="L21" s="22"/>
      <c r="M21" s="22"/>
      <c r="N21" s="22"/>
      <c r="O21" s="22"/>
      <c r="P21" s="22"/>
      <c r="Q21" s="22"/>
      <c r="R21" s="22"/>
    </row>
    <row r="22" spans="2:18" ht="15.95" customHeight="1" x14ac:dyDescent="0.3">
      <c r="B22" s="15" t="s">
        <v>6</v>
      </c>
      <c r="C22" s="6">
        <v>500</v>
      </c>
      <c r="D22" s="6">
        <f t="shared" si="3"/>
        <v>0</v>
      </c>
      <c r="E22" s="11" t="str">
        <f t="shared" si="4"/>
        <v/>
      </c>
      <c r="G22" s="22"/>
      <c r="H22" s="22"/>
      <c r="I22" s="22"/>
      <c r="J22" s="22"/>
      <c r="K22" s="22"/>
      <c r="L22" s="22"/>
      <c r="M22" s="22"/>
      <c r="N22" s="22"/>
      <c r="O22" s="22"/>
      <c r="P22" s="22"/>
      <c r="Q22" s="22"/>
      <c r="R22" s="22"/>
    </row>
    <row r="23" spans="2:18" ht="15.95" customHeight="1" x14ac:dyDescent="0.3">
      <c r="B23" s="15" t="s">
        <v>7</v>
      </c>
      <c r="C23" s="6">
        <v>1000</v>
      </c>
      <c r="D23" s="6">
        <f t="shared" si="3"/>
        <v>0</v>
      </c>
      <c r="E23" s="11" t="str">
        <f t="shared" si="4"/>
        <v/>
      </c>
      <c r="G23" s="22"/>
      <c r="H23" s="22"/>
      <c r="I23" s="22"/>
      <c r="J23" s="22"/>
      <c r="K23" s="22"/>
      <c r="L23" s="22"/>
      <c r="M23" s="22"/>
      <c r="N23" s="22"/>
      <c r="O23" s="22"/>
      <c r="P23" s="22"/>
      <c r="Q23" s="22"/>
      <c r="R23" s="22"/>
    </row>
    <row r="24" spans="2:18" ht="15.95" customHeight="1" x14ac:dyDescent="0.3">
      <c r="B24" s="15" t="s">
        <v>69</v>
      </c>
      <c r="C24" s="6">
        <v>2000</v>
      </c>
      <c r="D24" s="6">
        <f t="shared" si="3"/>
        <v>0</v>
      </c>
      <c r="E24" s="11" t="str">
        <f t="shared" si="4"/>
        <v/>
      </c>
      <c r="G24" s="22"/>
      <c r="H24" s="22"/>
      <c r="I24" s="22"/>
      <c r="J24" s="22"/>
      <c r="K24" s="22"/>
      <c r="L24" s="22"/>
      <c r="M24" s="22"/>
      <c r="N24" s="22"/>
      <c r="O24" s="22"/>
      <c r="P24" s="22"/>
      <c r="Q24" s="22"/>
      <c r="R24" s="22"/>
    </row>
    <row r="25" spans="2:18" ht="15.95" customHeight="1" x14ac:dyDescent="0.3">
      <c r="B25" s="15" t="s">
        <v>68</v>
      </c>
      <c r="C25" s="6">
        <v>750</v>
      </c>
      <c r="D25" s="6">
        <f t="shared" si="3"/>
        <v>0</v>
      </c>
      <c r="E25" s="11" t="str">
        <f t="shared" si="4"/>
        <v/>
      </c>
      <c r="G25" s="22"/>
      <c r="H25" s="22"/>
      <c r="I25" s="22"/>
      <c r="J25" s="22"/>
      <c r="K25" s="22"/>
      <c r="L25" s="22"/>
      <c r="M25" s="22"/>
      <c r="N25" s="22"/>
      <c r="O25" s="22"/>
      <c r="P25" s="22"/>
      <c r="Q25" s="22"/>
      <c r="R25" s="22"/>
    </row>
    <row r="26" spans="2:18" ht="15.95" customHeight="1" x14ac:dyDescent="0.3">
      <c r="B26" s="15" t="s">
        <v>47</v>
      </c>
      <c r="C26" s="6">
        <v>1000</v>
      </c>
      <c r="D26" s="6">
        <f t="shared" si="3"/>
        <v>0</v>
      </c>
      <c r="E26" s="11" t="str">
        <f t="shared" si="4"/>
        <v/>
      </c>
      <c r="G26" s="22"/>
      <c r="H26" s="46"/>
      <c r="I26" s="22"/>
      <c r="J26" s="22"/>
      <c r="K26" s="22"/>
      <c r="L26" s="22"/>
      <c r="M26" s="22"/>
      <c r="N26" s="22"/>
      <c r="O26" s="22"/>
      <c r="P26" s="22"/>
      <c r="Q26" s="22"/>
      <c r="R26" s="22"/>
    </row>
    <row r="27" spans="2:18" ht="15.95" customHeight="1" x14ac:dyDescent="0.3">
      <c r="B27" s="15" t="s">
        <v>8</v>
      </c>
      <c r="C27" s="6">
        <v>800</v>
      </c>
      <c r="D27" s="6">
        <f t="shared" si="3"/>
        <v>0</v>
      </c>
      <c r="E27" s="11" t="str">
        <f t="shared" si="4"/>
        <v/>
      </c>
      <c r="G27" s="22"/>
      <c r="H27" s="22"/>
      <c r="I27" s="22"/>
      <c r="J27" s="22"/>
      <c r="K27" s="22"/>
      <c r="L27" s="22"/>
      <c r="M27" s="22"/>
      <c r="N27" s="22"/>
      <c r="O27" s="22"/>
      <c r="P27" s="22"/>
      <c r="Q27" s="22"/>
      <c r="R27" s="22"/>
    </row>
    <row r="28" spans="2:18" ht="15.95" customHeight="1" x14ac:dyDescent="0.3">
      <c r="B28" s="15" t="s">
        <v>9</v>
      </c>
      <c r="C28" s="6">
        <v>100</v>
      </c>
      <c r="D28" s="6">
        <f t="shared" si="3"/>
        <v>0</v>
      </c>
      <c r="E28" s="11" t="str">
        <f t="shared" si="4"/>
        <v/>
      </c>
      <c r="G28" s="22"/>
      <c r="H28" s="22"/>
      <c r="I28" s="22"/>
      <c r="J28" s="22"/>
      <c r="K28" s="22"/>
      <c r="L28" s="22"/>
      <c r="M28" s="22"/>
      <c r="N28" s="22"/>
      <c r="O28" s="22"/>
      <c r="P28" s="22"/>
      <c r="Q28" s="22"/>
      <c r="R28" s="22"/>
    </row>
    <row r="29" spans="2:18" ht="15.95" customHeight="1" x14ac:dyDescent="0.3">
      <c r="B29" s="15" t="s">
        <v>70</v>
      </c>
      <c r="C29" s="6">
        <v>200</v>
      </c>
      <c r="D29" s="6">
        <f t="shared" si="3"/>
        <v>0</v>
      </c>
      <c r="E29" s="11" t="str">
        <f t="shared" si="4"/>
        <v/>
      </c>
      <c r="G29" s="22"/>
      <c r="H29" s="22"/>
      <c r="I29" s="22"/>
      <c r="J29" s="22"/>
      <c r="K29" s="22"/>
      <c r="L29" s="22"/>
      <c r="M29" s="22"/>
      <c r="N29" s="22"/>
      <c r="O29" s="22"/>
      <c r="P29" s="22"/>
      <c r="Q29" s="22"/>
      <c r="R29" s="22"/>
    </row>
    <row r="30" spans="2:18" ht="15.95" customHeight="1" x14ac:dyDescent="0.3">
      <c r="B30" s="15" t="s">
        <v>71</v>
      </c>
      <c r="C30" s="6">
        <v>300</v>
      </c>
      <c r="D30" s="6">
        <f t="shared" si="3"/>
        <v>0</v>
      </c>
      <c r="E30" s="11" t="str">
        <f t="shared" si="4"/>
        <v/>
      </c>
      <c r="G30" s="22"/>
      <c r="H30" s="22"/>
      <c r="I30" s="22"/>
      <c r="J30" s="22"/>
      <c r="K30" s="22"/>
      <c r="L30" s="22"/>
      <c r="M30" s="22"/>
      <c r="N30" s="22"/>
      <c r="O30" s="22"/>
      <c r="P30" s="22"/>
      <c r="Q30" s="22"/>
      <c r="R30" s="22"/>
    </row>
    <row r="31" spans="2:18" ht="15.95" customHeight="1" x14ac:dyDescent="0.3">
      <c r="B31" s="15" t="s">
        <v>81</v>
      </c>
      <c r="C31" s="6">
        <v>100</v>
      </c>
      <c r="D31" s="6">
        <f t="shared" si="3"/>
        <v>0</v>
      </c>
      <c r="E31" s="11" t="str">
        <f t="shared" si="4"/>
        <v/>
      </c>
      <c r="G31" s="22"/>
      <c r="H31" s="22"/>
      <c r="I31" s="22"/>
      <c r="J31" s="22"/>
      <c r="K31" s="22"/>
      <c r="L31" s="22"/>
      <c r="M31" s="22"/>
      <c r="N31" s="22"/>
      <c r="O31" s="22"/>
      <c r="P31" s="22"/>
      <c r="Q31" s="22"/>
      <c r="R31" s="22"/>
    </row>
    <row r="32" spans="2:18" ht="32.1" customHeight="1" x14ac:dyDescent="0.3">
      <c r="B32" s="18" t="s">
        <v>48</v>
      </c>
      <c r="C32" s="12">
        <f>SUM(C20:C31)</f>
        <v>12700</v>
      </c>
      <c r="D32" s="12">
        <f>SUM(D20:D31)</f>
        <v>0</v>
      </c>
      <c r="E32" s="11" t="str">
        <f t="shared" si="4"/>
        <v/>
      </c>
      <c r="G32" s="42">
        <f t="shared" ref="G32:R32" si="5">SUM(G20:G31)</f>
        <v>0</v>
      </c>
      <c r="H32" s="42">
        <f t="shared" si="5"/>
        <v>0</v>
      </c>
      <c r="I32" s="42">
        <f t="shared" si="5"/>
        <v>0</v>
      </c>
      <c r="J32" s="42">
        <f t="shared" si="5"/>
        <v>0</v>
      </c>
      <c r="K32" s="42">
        <f t="shared" si="5"/>
        <v>0</v>
      </c>
      <c r="L32" s="42">
        <f t="shared" si="5"/>
        <v>0</v>
      </c>
      <c r="M32" s="42">
        <f t="shared" si="5"/>
        <v>0</v>
      </c>
      <c r="N32" s="42">
        <f t="shared" si="5"/>
        <v>0</v>
      </c>
      <c r="O32" s="42">
        <f t="shared" si="5"/>
        <v>0</v>
      </c>
      <c r="P32" s="42">
        <f t="shared" si="5"/>
        <v>0</v>
      </c>
      <c r="Q32" s="42">
        <f t="shared" si="5"/>
        <v>0</v>
      </c>
      <c r="R32" s="42">
        <f t="shared" si="5"/>
        <v>0</v>
      </c>
    </row>
    <row r="33" spans="1:18" ht="13.5" x14ac:dyDescent="0.3">
      <c r="A33" s="36"/>
      <c r="B33" s="40"/>
      <c r="C33" s="34"/>
      <c r="D33" s="34"/>
      <c r="E33" s="35"/>
      <c r="F33" s="36"/>
      <c r="G33" s="34"/>
      <c r="H33" s="34"/>
      <c r="I33" s="34"/>
      <c r="J33" s="34"/>
      <c r="K33" s="34"/>
      <c r="L33" s="34"/>
      <c r="M33" s="34"/>
      <c r="N33" s="34"/>
      <c r="O33" s="34"/>
      <c r="P33" s="34"/>
      <c r="Q33" s="34"/>
      <c r="R33" s="34"/>
    </row>
    <row r="34" spans="1:18" ht="13.5" x14ac:dyDescent="0.3">
      <c r="A34" s="21"/>
      <c r="B34" s="18" t="s">
        <v>40</v>
      </c>
      <c r="C34" s="19"/>
      <c r="D34" s="19"/>
      <c r="E34" s="20"/>
      <c r="F34" s="21"/>
      <c r="G34" s="19"/>
      <c r="H34" s="19"/>
      <c r="I34" s="19"/>
      <c r="J34" s="19"/>
      <c r="K34" s="19"/>
      <c r="L34" s="19"/>
      <c r="M34" s="19"/>
      <c r="N34" s="19"/>
      <c r="O34" s="19"/>
      <c r="P34" s="19"/>
      <c r="Q34" s="19"/>
      <c r="R34" s="19"/>
    </row>
    <row r="35" spans="1:18" s="21" customFormat="1" ht="13.5" x14ac:dyDescent="0.3">
      <c r="A35" s="1"/>
      <c r="B35" s="15" t="s">
        <v>10</v>
      </c>
      <c r="C35" s="6">
        <f>+C9*0.25</f>
        <v>2635</v>
      </c>
      <c r="D35" s="6">
        <f t="shared" ref="D35:D44" si="6">SUM(G35:R35)</f>
        <v>0</v>
      </c>
      <c r="E35" s="11" t="str">
        <f t="shared" ref="E35:E45" si="7">IF(D35=0,"",D35/C35-1)</f>
        <v/>
      </c>
      <c r="F35" s="1"/>
      <c r="G35" s="22"/>
      <c r="H35" s="22"/>
      <c r="I35" s="22"/>
      <c r="J35" s="22"/>
      <c r="K35" s="22"/>
      <c r="L35" s="22"/>
      <c r="M35" s="22"/>
      <c r="N35" s="22"/>
      <c r="O35" s="22"/>
      <c r="P35" s="22"/>
      <c r="Q35" s="22"/>
      <c r="R35" s="22"/>
    </row>
    <row r="36" spans="1:18" ht="15.95" customHeight="1" x14ac:dyDescent="0.3">
      <c r="B36" s="15" t="s">
        <v>11</v>
      </c>
      <c r="C36" s="6">
        <v>800</v>
      </c>
      <c r="D36" s="6">
        <f t="shared" si="6"/>
        <v>0</v>
      </c>
      <c r="E36" s="11" t="str">
        <f t="shared" si="7"/>
        <v/>
      </c>
      <c r="G36" s="53"/>
      <c r="H36" s="22"/>
      <c r="I36" s="22"/>
      <c r="J36" s="22"/>
      <c r="K36" s="22"/>
      <c r="L36" s="22"/>
      <c r="M36" s="22"/>
      <c r="N36" s="22"/>
      <c r="O36" s="22"/>
      <c r="P36" s="22"/>
      <c r="Q36" s="22"/>
      <c r="R36" s="22"/>
    </row>
    <row r="37" spans="1:18" ht="15.95" customHeight="1" x14ac:dyDescent="0.3">
      <c r="B37" s="15" t="s">
        <v>12</v>
      </c>
      <c r="C37" s="6">
        <v>500</v>
      </c>
      <c r="D37" s="6">
        <f t="shared" si="6"/>
        <v>0</v>
      </c>
      <c r="E37" s="11" t="str">
        <f t="shared" si="7"/>
        <v/>
      </c>
      <c r="G37" s="53"/>
      <c r="H37" s="22"/>
      <c r="I37" s="22"/>
      <c r="J37" s="22"/>
      <c r="K37" s="22"/>
      <c r="L37" s="22"/>
      <c r="M37" s="22"/>
      <c r="N37" s="22"/>
      <c r="O37" s="22"/>
      <c r="P37" s="22"/>
      <c r="Q37" s="22"/>
      <c r="R37" s="22"/>
    </row>
    <row r="38" spans="1:18" ht="15.95" customHeight="1" x14ac:dyDescent="0.3">
      <c r="B38" s="15" t="s">
        <v>67</v>
      </c>
      <c r="C38" s="6">
        <v>1500</v>
      </c>
      <c r="D38" s="6">
        <f t="shared" si="6"/>
        <v>0</v>
      </c>
      <c r="E38" s="11" t="str">
        <f t="shared" si="7"/>
        <v/>
      </c>
      <c r="G38" s="22"/>
      <c r="H38" s="22"/>
      <c r="I38" s="22"/>
      <c r="J38" s="22"/>
      <c r="K38" s="22"/>
      <c r="L38" s="22"/>
      <c r="M38" s="22"/>
      <c r="N38" s="22"/>
      <c r="O38" s="22"/>
      <c r="P38" s="22"/>
      <c r="Q38" s="22"/>
      <c r="R38" s="22"/>
    </row>
    <row r="39" spans="1:18" ht="15.95" customHeight="1" x14ac:dyDescent="0.3">
      <c r="B39" s="15" t="s">
        <v>13</v>
      </c>
      <c r="C39" s="6">
        <v>600</v>
      </c>
      <c r="D39" s="6">
        <f t="shared" si="6"/>
        <v>0</v>
      </c>
      <c r="E39" s="11" t="str">
        <f t="shared" si="7"/>
        <v/>
      </c>
      <c r="G39" s="22"/>
      <c r="H39" s="30"/>
      <c r="I39" s="22"/>
      <c r="J39" s="22"/>
      <c r="K39" s="22"/>
      <c r="L39" s="22"/>
      <c r="M39" s="22"/>
      <c r="N39" s="22"/>
      <c r="O39" s="22"/>
      <c r="P39" s="22"/>
      <c r="Q39" s="22"/>
      <c r="R39" s="22"/>
    </row>
    <row r="40" spans="1:18" ht="15.95" customHeight="1" x14ac:dyDescent="0.3">
      <c r="B40" s="15" t="s">
        <v>14</v>
      </c>
      <c r="C40" s="6">
        <v>700</v>
      </c>
      <c r="D40" s="6">
        <f t="shared" si="6"/>
        <v>0</v>
      </c>
      <c r="E40" s="11" t="str">
        <f t="shared" si="7"/>
        <v/>
      </c>
      <c r="G40" s="53"/>
      <c r="H40" s="22"/>
      <c r="I40" s="22"/>
      <c r="J40" s="22"/>
      <c r="K40" s="22"/>
      <c r="L40" s="22"/>
      <c r="M40" s="22"/>
      <c r="N40" s="22"/>
      <c r="O40" s="22"/>
      <c r="P40" s="22"/>
      <c r="Q40" s="22"/>
      <c r="R40" s="22"/>
    </row>
    <row r="41" spans="1:18" ht="15.95" customHeight="1" x14ac:dyDescent="0.3">
      <c r="B41" s="15" t="s">
        <v>15</v>
      </c>
      <c r="C41" s="6">
        <v>100</v>
      </c>
      <c r="D41" s="6">
        <f t="shared" si="6"/>
        <v>0</v>
      </c>
      <c r="E41" s="11" t="str">
        <f t="shared" si="7"/>
        <v/>
      </c>
      <c r="G41" s="53"/>
      <c r="H41" s="22"/>
      <c r="I41" s="22"/>
      <c r="J41" s="22"/>
      <c r="K41" s="22"/>
      <c r="L41" s="22"/>
      <c r="M41" s="22"/>
      <c r="N41" s="22"/>
      <c r="O41" s="22"/>
      <c r="P41" s="22"/>
      <c r="Q41" s="22"/>
      <c r="R41" s="22"/>
    </row>
    <row r="42" spans="1:18" ht="13.5" x14ac:dyDescent="0.3">
      <c r="B42" s="15" t="s">
        <v>37</v>
      </c>
      <c r="C42" s="6">
        <v>100</v>
      </c>
      <c r="D42" s="6">
        <f t="shared" si="6"/>
        <v>0</v>
      </c>
      <c r="E42" s="11" t="str">
        <f t="shared" si="7"/>
        <v/>
      </c>
      <c r="G42" s="22"/>
      <c r="H42" s="22"/>
      <c r="I42" s="22"/>
      <c r="J42" s="22"/>
      <c r="K42" s="22"/>
      <c r="L42" s="22"/>
      <c r="M42" s="22"/>
      <c r="N42" s="22"/>
      <c r="O42" s="22"/>
      <c r="P42" s="22"/>
      <c r="Q42" s="22"/>
      <c r="R42" s="22"/>
    </row>
    <row r="43" spans="1:18" ht="13.5" x14ac:dyDescent="0.3">
      <c r="B43" s="15" t="s">
        <v>93</v>
      </c>
      <c r="C43" s="6">
        <v>300</v>
      </c>
      <c r="D43" s="6">
        <f t="shared" si="6"/>
        <v>0</v>
      </c>
      <c r="E43" s="11" t="str">
        <f t="shared" si="7"/>
        <v/>
      </c>
      <c r="G43" s="22"/>
      <c r="H43" s="46"/>
      <c r="I43" s="22"/>
      <c r="J43" s="22"/>
      <c r="K43" s="22"/>
      <c r="L43" s="22"/>
      <c r="M43" s="22"/>
      <c r="N43" s="22"/>
      <c r="O43" s="22"/>
      <c r="P43" s="22"/>
      <c r="Q43" s="22"/>
      <c r="R43" s="22"/>
    </row>
    <row r="44" spans="1:18" s="21" customFormat="1" ht="13.5" x14ac:dyDescent="0.3">
      <c r="A44" s="1"/>
      <c r="B44" s="15" t="s">
        <v>75</v>
      </c>
      <c r="C44" s="6">
        <v>60</v>
      </c>
      <c r="D44" s="6">
        <f t="shared" si="6"/>
        <v>0</v>
      </c>
      <c r="E44" s="11" t="str">
        <f t="shared" si="7"/>
        <v/>
      </c>
      <c r="F44" s="1"/>
      <c r="G44" s="22"/>
      <c r="H44" s="22"/>
      <c r="I44" s="22"/>
      <c r="J44" s="22"/>
      <c r="K44" s="22"/>
      <c r="L44" s="22"/>
      <c r="M44" s="22"/>
      <c r="N44" s="22"/>
      <c r="O44" s="22"/>
      <c r="P44" s="22"/>
      <c r="Q44" s="22"/>
      <c r="R44" s="22"/>
    </row>
    <row r="45" spans="1:18" ht="15.95" customHeight="1" x14ac:dyDescent="0.3">
      <c r="B45" s="15"/>
      <c r="C45" s="6"/>
      <c r="D45" s="6"/>
      <c r="E45" s="11" t="str">
        <f t="shared" si="7"/>
        <v/>
      </c>
      <c r="G45" s="22"/>
      <c r="H45" s="22"/>
      <c r="I45" s="22"/>
      <c r="J45" s="22"/>
      <c r="K45" s="22"/>
      <c r="L45" s="22"/>
      <c r="M45" s="22"/>
      <c r="N45" s="22"/>
      <c r="O45" s="22"/>
      <c r="P45" s="22"/>
      <c r="Q45" s="22"/>
      <c r="R45" s="22"/>
    </row>
    <row r="46" spans="1:18" ht="32.1" customHeight="1" x14ac:dyDescent="0.3">
      <c r="B46" s="18" t="s">
        <v>41</v>
      </c>
      <c r="C46" s="12">
        <f>SUM(C35:C45)</f>
        <v>7295</v>
      </c>
      <c r="D46" s="12">
        <f>SUM(D35:D45)</f>
        <v>0</v>
      </c>
      <c r="E46" s="11" t="str">
        <f>IF(D46=0,"",D46/C46-1)</f>
        <v/>
      </c>
      <c r="G46" s="42">
        <f t="shared" ref="G46:R46" si="8">SUM(G35:G45)</f>
        <v>0</v>
      </c>
      <c r="H46" s="42">
        <f t="shared" si="8"/>
        <v>0</v>
      </c>
      <c r="I46" s="42">
        <f t="shared" si="8"/>
        <v>0</v>
      </c>
      <c r="J46" s="42">
        <f t="shared" si="8"/>
        <v>0</v>
      </c>
      <c r="K46" s="42">
        <f t="shared" si="8"/>
        <v>0</v>
      </c>
      <c r="L46" s="42">
        <f t="shared" si="8"/>
        <v>0</v>
      </c>
      <c r="M46" s="42">
        <f t="shared" si="8"/>
        <v>0</v>
      </c>
      <c r="N46" s="42">
        <f t="shared" si="8"/>
        <v>0</v>
      </c>
      <c r="O46" s="42">
        <f t="shared" si="8"/>
        <v>0</v>
      </c>
      <c r="P46" s="42">
        <f t="shared" si="8"/>
        <v>0</v>
      </c>
      <c r="Q46" s="42">
        <f t="shared" si="8"/>
        <v>0</v>
      </c>
      <c r="R46" s="42">
        <f t="shared" si="8"/>
        <v>0</v>
      </c>
    </row>
    <row r="47" spans="1:18" ht="13.5" x14ac:dyDescent="0.3">
      <c r="B47" s="18"/>
      <c r="C47" s="48"/>
      <c r="D47" s="48"/>
      <c r="E47" s="49"/>
      <c r="F47" s="36"/>
      <c r="G47" s="34"/>
      <c r="H47" s="34"/>
      <c r="I47" s="34"/>
      <c r="J47" s="34"/>
      <c r="K47" s="34"/>
      <c r="L47" s="34"/>
      <c r="M47" s="34"/>
      <c r="N47" s="34"/>
      <c r="O47" s="34"/>
      <c r="P47" s="34"/>
      <c r="Q47" s="34"/>
      <c r="R47" s="34"/>
    </row>
    <row r="48" spans="1:18" ht="13.5" x14ac:dyDescent="0.3">
      <c r="A48" s="21"/>
      <c r="B48" s="17" t="s">
        <v>16</v>
      </c>
      <c r="C48" s="19"/>
      <c r="D48" s="19"/>
      <c r="E48" s="20"/>
      <c r="F48" s="21"/>
      <c r="G48" s="19"/>
      <c r="H48" s="19"/>
      <c r="I48" s="19"/>
      <c r="J48" s="19"/>
      <c r="K48" s="19"/>
      <c r="L48" s="19"/>
      <c r="M48" s="19"/>
      <c r="N48" s="19"/>
      <c r="O48" s="19"/>
      <c r="P48" s="19"/>
      <c r="Q48" s="19"/>
      <c r="R48" s="19"/>
    </row>
    <row r="49" spans="2:18" ht="13.5" x14ac:dyDescent="0.3">
      <c r="B49" s="15" t="s">
        <v>95</v>
      </c>
      <c r="C49" s="6">
        <v>1500</v>
      </c>
      <c r="D49" s="6">
        <f>SUM(G49:R49)</f>
        <v>0</v>
      </c>
      <c r="E49" s="11" t="str">
        <f t="shared" ref="E49" si="9">IF(D49=0,"",D49/C49-1)</f>
        <v/>
      </c>
      <c r="G49" s="22"/>
      <c r="H49" s="52"/>
      <c r="I49" s="50"/>
      <c r="J49" s="22"/>
      <c r="K49" s="22"/>
      <c r="L49" s="22"/>
      <c r="M49" s="22"/>
      <c r="N49" s="22"/>
      <c r="O49" s="22"/>
      <c r="P49" s="22"/>
      <c r="Q49" s="22"/>
      <c r="R49" s="22"/>
    </row>
    <row r="50" spans="2:18" ht="13.5" x14ac:dyDescent="0.3">
      <c r="B50" s="15" t="s">
        <v>65</v>
      </c>
      <c r="C50" s="6">
        <v>0</v>
      </c>
      <c r="D50" s="6">
        <f>SUM(G50:R50)</f>
        <v>0</v>
      </c>
      <c r="E50" s="11" t="str">
        <f t="shared" ref="E50:E62" si="10">IF(D50=0,"",D50/C50-1)</f>
        <v/>
      </c>
      <c r="G50" s="22"/>
      <c r="H50" s="22"/>
      <c r="I50" s="22"/>
      <c r="J50" s="22"/>
      <c r="K50" s="22"/>
      <c r="L50" s="22"/>
      <c r="M50" s="22"/>
      <c r="N50" s="22"/>
      <c r="O50" s="22"/>
      <c r="P50" s="22"/>
      <c r="Q50" s="22"/>
      <c r="R50" s="22"/>
    </row>
    <row r="51" spans="2:18" ht="13.5" x14ac:dyDescent="0.3">
      <c r="B51" s="15" t="s">
        <v>66</v>
      </c>
      <c r="C51" s="6">
        <v>0</v>
      </c>
      <c r="D51" s="6">
        <f>SUM(G51:R51)</f>
        <v>0</v>
      </c>
      <c r="E51" s="11" t="str">
        <f t="shared" si="10"/>
        <v/>
      </c>
      <c r="G51" s="22"/>
      <c r="H51" s="22"/>
      <c r="I51" s="22"/>
      <c r="J51" s="22"/>
      <c r="K51" s="22"/>
      <c r="L51" s="22"/>
      <c r="M51" s="22"/>
      <c r="N51" s="22"/>
      <c r="O51" s="22"/>
      <c r="P51" s="22"/>
      <c r="Q51" s="22"/>
      <c r="R51" s="22"/>
    </row>
    <row r="52" spans="2:18" ht="13.5" x14ac:dyDescent="0.3">
      <c r="B52" s="15"/>
      <c r="C52" s="6"/>
      <c r="D52" s="6"/>
      <c r="E52" s="11"/>
      <c r="G52" s="45"/>
      <c r="H52" s="45"/>
      <c r="I52" s="45"/>
      <c r="J52" s="45"/>
      <c r="K52" s="45"/>
      <c r="L52" s="45"/>
      <c r="M52" s="45"/>
      <c r="N52" s="45"/>
      <c r="O52" s="45"/>
      <c r="P52" s="45"/>
      <c r="Q52" s="45"/>
      <c r="R52" s="45"/>
    </row>
    <row r="53" spans="2:18" ht="13.5" x14ac:dyDescent="0.3">
      <c r="B53" s="15" t="s">
        <v>96</v>
      </c>
      <c r="C53" s="6">
        <f>25*55</f>
        <v>1375</v>
      </c>
      <c r="D53" s="6">
        <f>SUM(G53:R53)</f>
        <v>0</v>
      </c>
      <c r="E53" s="11" t="str">
        <f t="shared" ref="E53:E55" si="11">IF(D53=0,"",D53/C53-1)</f>
        <v/>
      </c>
      <c r="G53" s="22"/>
      <c r="H53" s="46"/>
      <c r="I53" s="50"/>
      <c r="J53" s="22"/>
      <c r="K53" s="22"/>
      <c r="L53" s="22"/>
      <c r="M53" s="22"/>
      <c r="N53" s="22"/>
      <c r="O53" s="22"/>
      <c r="P53" s="22"/>
      <c r="Q53" s="22"/>
      <c r="R53" s="22"/>
    </row>
    <row r="54" spans="2:18" ht="13.5" x14ac:dyDescent="0.3">
      <c r="B54" s="15" t="s">
        <v>18</v>
      </c>
      <c r="C54" s="6"/>
      <c r="D54" s="6">
        <f>SUM(G54:R54)</f>
        <v>0</v>
      </c>
      <c r="E54" s="11" t="str">
        <f t="shared" si="11"/>
        <v/>
      </c>
      <c r="G54" s="22"/>
      <c r="H54" s="22"/>
      <c r="I54" s="22"/>
      <c r="J54" s="22"/>
      <c r="K54" s="22"/>
      <c r="L54" s="22"/>
      <c r="M54" s="22"/>
      <c r="N54" s="22"/>
      <c r="O54" s="22"/>
      <c r="P54" s="22"/>
      <c r="Q54" s="22"/>
      <c r="R54" s="22"/>
    </row>
    <row r="55" spans="2:18" ht="13.5" x14ac:dyDescent="0.3">
      <c r="B55" s="15" t="s">
        <v>17</v>
      </c>
      <c r="C55" s="6">
        <v>0</v>
      </c>
      <c r="D55" s="6">
        <f>SUM(G55:R55)</f>
        <v>0</v>
      </c>
      <c r="E55" s="11" t="str">
        <f t="shared" si="11"/>
        <v/>
      </c>
      <c r="G55" s="22"/>
      <c r="H55" s="22"/>
      <c r="I55" s="22"/>
      <c r="J55" s="22"/>
      <c r="K55" s="22"/>
      <c r="L55" s="22"/>
      <c r="M55" s="22"/>
      <c r="N55" s="22"/>
      <c r="O55" s="22"/>
      <c r="P55" s="22"/>
      <c r="Q55" s="22"/>
      <c r="R55" s="22"/>
    </row>
    <row r="56" spans="2:18" ht="13.5" x14ac:dyDescent="0.3">
      <c r="B56" s="15"/>
      <c r="C56" s="6"/>
      <c r="D56" s="6"/>
      <c r="E56" s="11"/>
      <c r="G56" s="45"/>
      <c r="H56" s="45"/>
      <c r="I56" s="45"/>
      <c r="J56" s="45"/>
      <c r="K56" s="45"/>
      <c r="L56" s="45"/>
      <c r="M56" s="45"/>
      <c r="N56" s="45"/>
      <c r="O56" s="45"/>
      <c r="P56" s="45"/>
      <c r="Q56" s="45"/>
      <c r="R56" s="45"/>
    </row>
    <row r="57" spans="2:18" ht="13.5" x14ac:dyDescent="0.3">
      <c r="B57" s="15" t="s">
        <v>72</v>
      </c>
      <c r="C57" s="6">
        <v>1500</v>
      </c>
      <c r="D57" s="6">
        <f>SUM(G57:R57)</f>
        <v>0</v>
      </c>
      <c r="E57" s="11"/>
      <c r="G57" s="22"/>
      <c r="H57" s="22"/>
      <c r="I57" s="22"/>
      <c r="J57" s="22"/>
      <c r="K57" s="22"/>
      <c r="L57" s="22"/>
      <c r="M57" s="22"/>
      <c r="N57" s="22"/>
      <c r="O57" s="22"/>
      <c r="P57" s="22"/>
      <c r="Q57" s="22"/>
      <c r="R57" s="22"/>
    </row>
    <row r="58" spans="2:18" ht="13.5" x14ac:dyDescent="0.3">
      <c r="B58" s="15" t="s">
        <v>88</v>
      </c>
      <c r="C58" s="6">
        <v>300</v>
      </c>
      <c r="D58" s="6">
        <f>SUM(G58:R58)</f>
        <v>0</v>
      </c>
      <c r="E58" s="11" t="str">
        <f t="shared" si="10"/>
        <v/>
      </c>
      <c r="G58" s="22"/>
      <c r="H58" s="22"/>
      <c r="I58" s="22"/>
      <c r="J58" s="22"/>
      <c r="K58" s="22"/>
      <c r="L58" s="22"/>
      <c r="M58" s="22"/>
      <c r="N58" s="22"/>
      <c r="O58" s="22"/>
      <c r="P58" s="22"/>
      <c r="Q58" s="22"/>
      <c r="R58" s="22"/>
    </row>
    <row r="59" spans="2:18" ht="13.5" x14ac:dyDescent="0.3">
      <c r="B59" s="15" t="s">
        <v>89</v>
      </c>
      <c r="C59" s="6">
        <v>300</v>
      </c>
      <c r="D59" s="6">
        <f>SUM(G59:R59)</f>
        <v>0</v>
      </c>
      <c r="E59" s="11" t="str">
        <f t="shared" si="10"/>
        <v/>
      </c>
      <c r="G59" s="22"/>
      <c r="H59" s="22"/>
      <c r="I59" s="22"/>
      <c r="J59" s="22"/>
      <c r="K59" s="22"/>
      <c r="L59" s="22"/>
      <c r="M59" s="22"/>
      <c r="N59" s="22"/>
      <c r="O59" s="22"/>
      <c r="P59" s="22"/>
      <c r="Q59" s="22"/>
      <c r="R59" s="22"/>
    </row>
    <row r="60" spans="2:18" ht="13.5" x14ac:dyDescent="0.3">
      <c r="B60" s="15"/>
      <c r="C60" s="6"/>
      <c r="D60" s="6"/>
      <c r="E60" s="11" t="str">
        <f t="shared" si="10"/>
        <v/>
      </c>
      <c r="G60" s="24"/>
      <c r="H60" s="24"/>
      <c r="I60" s="24"/>
      <c r="J60" s="24"/>
      <c r="K60" s="24"/>
      <c r="L60" s="28"/>
      <c r="M60" s="22"/>
      <c r="N60" s="29"/>
      <c r="O60" s="24"/>
      <c r="P60" s="24"/>
      <c r="Q60" s="24"/>
      <c r="R60" s="24"/>
    </row>
    <row r="61" spans="2:18" ht="13.5" x14ac:dyDescent="0.3">
      <c r="B61" s="15" t="s">
        <v>1</v>
      </c>
      <c r="C61" s="6"/>
      <c r="D61" s="6"/>
      <c r="E61" s="11" t="str">
        <f t="shared" si="10"/>
        <v/>
      </c>
      <c r="G61" s="22"/>
      <c r="H61" s="22"/>
      <c r="I61" s="22"/>
      <c r="J61" s="22"/>
      <c r="K61" s="22"/>
      <c r="L61" s="22"/>
      <c r="M61" s="22"/>
      <c r="N61" s="22"/>
      <c r="O61" s="22"/>
      <c r="P61" s="22"/>
      <c r="Q61" s="22"/>
      <c r="R61" s="22"/>
    </row>
    <row r="62" spans="2:18" ht="32.1" customHeight="1" x14ac:dyDescent="0.3">
      <c r="B62" s="18" t="s">
        <v>35</v>
      </c>
      <c r="C62" s="12">
        <f>SUM(C49:C61)</f>
        <v>4975</v>
      </c>
      <c r="D62" s="12">
        <f>SUM(D49:D61)</f>
        <v>0</v>
      </c>
      <c r="E62" s="11" t="str">
        <f t="shared" si="10"/>
        <v/>
      </c>
      <c r="G62" s="42">
        <f t="shared" ref="G62:R62" si="12">SUM(G49:G61)</f>
        <v>0</v>
      </c>
      <c r="H62" s="42">
        <f t="shared" si="12"/>
        <v>0</v>
      </c>
      <c r="I62" s="42">
        <f t="shared" si="12"/>
        <v>0</v>
      </c>
      <c r="J62" s="42">
        <f t="shared" si="12"/>
        <v>0</v>
      </c>
      <c r="K62" s="42">
        <f t="shared" si="12"/>
        <v>0</v>
      </c>
      <c r="L62" s="42">
        <f t="shared" si="12"/>
        <v>0</v>
      </c>
      <c r="M62" s="42">
        <f t="shared" si="12"/>
        <v>0</v>
      </c>
      <c r="N62" s="42">
        <f t="shared" si="12"/>
        <v>0</v>
      </c>
      <c r="O62" s="42">
        <f t="shared" si="12"/>
        <v>0</v>
      </c>
      <c r="P62" s="42">
        <f t="shared" si="12"/>
        <v>0</v>
      </c>
      <c r="Q62" s="42">
        <f t="shared" si="12"/>
        <v>0</v>
      </c>
      <c r="R62" s="42">
        <f t="shared" si="12"/>
        <v>0</v>
      </c>
    </row>
    <row r="63" spans="2:18" ht="13.5" x14ac:dyDescent="0.3">
      <c r="B63" s="18"/>
      <c r="C63" s="34"/>
      <c r="D63" s="34"/>
      <c r="E63" s="35"/>
      <c r="F63" s="36"/>
      <c r="G63" s="34"/>
      <c r="H63" s="34"/>
      <c r="I63" s="34"/>
      <c r="J63" s="34"/>
      <c r="K63" s="34"/>
      <c r="L63" s="34"/>
      <c r="M63" s="34"/>
      <c r="N63" s="34"/>
      <c r="O63" s="34"/>
      <c r="P63" s="34"/>
      <c r="Q63" s="34"/>
      <c r="R63" s="34"/>
    </row>
    <row r="64" spans="2:18" ht="13.5" x14ac:dyDescent="0.3">
      <c r="B64" s="17" t="s">
        <v>19</v>
      </c>
      <c r="C64" s="19"/>
      <c r="D64" s="19"/>
      <c r="E64" s="20"/>
      <c r="F64" s="21"/>
      <c r="G64" s="19"/>
      <c r="H64" s="19"/>
      <c r="I64" s="19"/>
      <c r="J64" s="19"/>
      <c r="K64" s="19"/>
      <c r="L64" s="19"/>
      <c r="M64" s="19"/>
      <c r="N64" s="19"/>
      <c r="O64" s="19"/>
      <c r="P64" s="19"/>
      <c r="Q64" s="19"/>
      <c r="R64" s="19"/>
    </row>
    <row r="65" spans="1:18" ht="13.5" x14ac:dyDescent="0.3">
      <c r="B65" s="15" t="s">
        <v>73</v>
      </c>
      <c r="C65" s="6">
        <v>400</v>
      </c>
      <c r="D65" s="6">
        <f t="shared" ref="D65:D68" si="13">SUM(G65:R65)</f>
        <v>0</v>
      </c>
      <c r="E65" s="11" t="str">
        <f t="shared" ref="E65:E73" si="14">IF(D65=0,"",D65/C65-1)</f>
        <v/>
      </c>
      <c r="G65" s="22"/>
      <c r="H65" s="46"/>
      <c r="I65" s="47"/>
      <c r="J65" s="22"/>
      <c r="K65" s="22"/>
      <c r="L65" s="22"/>
      <c r="M65" s="22"/>
      <c r="N65" s="22"/>
      <c r="O65" s="22"/>
      <c r="P65" s="22"/>
      <c r="Q65" s="22"/>
      <c r="R65" s="22"/>
    </row>
    <row r="66" spans="1:18" ht="13.5" x14ac:dyDescent="0.3">
      <c r="B66" s="15" t="s">
        <v>20</v>
      </c>
      <c r="C66" s="6">
        <v>125</v>
      </c>
      <c r="D66" s="6">
        <f t="shared" si="13"/>
        <v>0</v>
      </c>
      <c r="E66" s="11" t="str">
        <f t="shared" si="14"/>
        <v/>
      </c>
      <c r="G66" s="22"/>
      <c r="H66" s="22"/>
      <c r="I66" s="22"/>
      <c r="J66" s="22"/>
      <c r="K66" s="22"/>
      <c r="L66" s="22"/>
      <c r="M66" s="22"/>
      <c r="N66" s="22"/>
      <c r="O66" s="22"/>
      <c r="P66" s="22"/>
      <c r="Q66" s="22"/>
      <c r="R66" s="22"/>
    </row>
    <row r="67" spans="1:18" ht="13.5" x14ac:dyDescent="0.3">
      <c r="B67" s="15" t="s">
        <v>21</v>
      </c>
      <c r="C67" s="6">
        <v>80</v>
      </c>
      <c r="D67" s="6">
        <f t="shared" si="13"/>
        <v>0</v>
      </c>
      <c r="E67" s="11" t="str">
        <f t="shared" si="14"/>
        <v/>
      </c>
      <c r="G67" s="22"/>
      <c r="H67" s="22"/>
      <c r="I67" s="22"/>
      <c r="J67" s="22"/>
      <c r="K67" s="22"/>
      <c r="L67" s="22"/>
      <c r="M67" s="22"/>
      <c r="N67" s="22"/>
      <c r="O67" s="22"/>
      <c r="P67" s="22"/>
      <c r="Q67" s="22"/>
      <c r="R67" s="22"/>
    </row>
    <row r="68" spans="1:18" ht="13.5" x14ac:dyDescent="0.3">
      <c r="B68" s="15" t="s">
        <v>74</v>
      </c>
      <c r="C68" s="6">
        <v>15</v>
      </c>
      <c r="D68" s="6">
        <f t="shared" si="13"/>
        <v>0</v>
      </c>
      <c r="E68" s="11" t="str">
        <f t="shared" si="14"/>
        <v/>
      </c>
      <c r="G68" s="22"/>
      <c r="H68" s="22"/>
      <c r="I68" s="22"/>
      <c r="J68" s="22"/>
      <c r="K68" s="22"/>
      <c r="L68" s="22"/>
      <c r="M68" s="22"/>
      <c r="N68" s="22"/>
      <c r="O68" s="22"/>
      <c r="P68" s="22"/>
      <c r="Q68" s="22"/>
      <c r="R68" s="22"/>
    </row>
    <row r="69" spans="1:18" ht="13.5" x14ac:dyDescent="0.3">
      <c r="B69" s="15" t="s">
        <v>39</v>
      </c>
      <c r="C69" s="6">
        <v>200</v>
      </c>
      <c r="D69" s="6">
        <f>SUM(G69:R69)</f>
        <v>0</v>
      </c>
      <c r="E69" s="11" t="str">
        <f t="shared" ref="E69" si="15">IF(D69=0,"",D69/C69-1)</f>
        <v/>
      </c>
      <c r="G69" s="22"/>
      <c r="H69" s="46"/>
      <c r="I69" s="22"/>
      <c r="J69" s="22"/>
      <c r="K69" s="22"/>
      <c r="L69" s="22"/>
      <c r="M69" s="22"/>
      <c r="N69" s="22"/>
      <c r="O69" s="22"/>
      <c r="P69" s="22"/>
      <c r="Q69" s="22"/>
      <c r="R69" s="22"/>
    </row>
    <row r="70" spans="1:18" ht="13.5" x14ac:dyDescent="0.3">
      <c r="B70" s="15" t="s">
        <v>84</v>
      </c>
      <c r="C70" s="45">
        <v>1000</v>
      </c>
      <c r="D70" s="6">
        <f t="shared" ref="D70:D72" si="16">SUM(G70:R70)</f>
        <v>0</v>
      </c>
      <c r="E70" s="11"/>
      <c r="G70" s="22"/>
      <c r="H70" s="46"/>
      <c r="I70" s="22"/>
      <c r="J70" s="22"/>
      <c r="K70" s="22"/>
      <c r="L70" s="22"/>
      <c r="M70" s="22"/>
      <c r="N70" s="22"/>
      <c r="O70" s="22"/>
      <c r="P70" s="22"/>
      <c r="Q70" s="22"/>
      <c r="R70" s="22"/>
    </row>
    <row r="71" spans="1:18" ht="13.5" x14ac:dyDescent="0.3">
      <c r="B71" s="15" t="s">
        <v>82</v>
      </c>
      <c r="C71" s="45">
        <v>50</v>
      </c>
      <c r="D71" s="6">
        <f t="shared" si="16"/>
        <v>0</v>
      </c>
      <c r="E71" s="11"/>
      <c r="G71" s="22"/>
      <c r="H71" s="46"/>
      <c r="I71" s="22"/>
      <c r="J71" s="22"/>
      <c r="K71" s="22"/>
      <c r="L71" s="22"/>
      <c r="M71" s="22"/>
      <c r="N71" s="22"/>
      <c r="O71" s="22"/>
      <c r="P71" s="22"/>
      <c r="Q71" s="22"/>
      <c r="R71" s="22"/>
    </row>
    <row r="72" spans="1:18" ht="13.5" x14ac:dyDescent="0.3">
      <c r="B72" s="15" t="s">
        <v>83</v>
      </c>
      <c r="C72" s="45">
        <v>500</v>
      </c>
      <c r="D72" s="6">
        <f t="shared" si="16"/>
        <v>0</v>
      </c>
      <c r="E72" s="11"/>
      <c r="G72" s="22"/>
      <c r="H72" s="46"/>
      <c r="I72" s="22"/>
      <c r="J72" s="22"/>
      <c r="K72" s="22"/>
      <c r="L72" s="22"/>
      <c r="M72" s="22"/>
      <c r="N72" s="22"/>
      <c r="O72" s="22"/>
      <c r="P72" s="22"/>
      <c r="Q72" s="22"/>
      <c r="R72" s="22"/>
    </row>
    <row r="73" spans="1:18" ht="32.1" customHeight="1" x14ac:dyDescent="0.3">
      <c r="B73" s="18" t="s">
        <v>34</v>
      </c>
      <c r="C73" s="12">
        <f>SUM(C65:C72)</f>
        <v>2370</v>
      </c>
      <c r="D73" s="12">
        <f>SUM(D65:D72)</f>
        <v>0</v>
      </c>
      <c r="E73" s="11" t="str">
        <f t="shared" si="14"/>
        <v/>
      </c>
      <c r="G73" s="42">
        <f t="shared" ref="G73:R73" si="17">SUM(G65:G72)</f>
        <v>0</v>
      </c>
      <c r="H73" s="42">
        <f t="shared" si="17"/>
        <v>0</v>
      </c>
      <c r="I73" s="42">
        <f t="shared" si="17"/>
        <v>0</v>
      </c>
      <c r="J73" s="42">
        <f t="shared" si="17"/>
        <v>0</v>
      </c>
      <c r="K73" s="42">
        <f t="shared" si="17"/>
        <v>0</v>
      </c>
      <c r="L73" s="42">
        <f t="shared" si="17"/>
        <v>0</v>
      </c>
      <c r="M73" s="42">
        <f t="shared" si="17"/>
        <v>0</v>
      </c>
      <c r="N73" s="42">
        <f t="shared" si="17"/>
        <v>0</v>
      </c>
      <c r="O73" s="42">
        <f t="shared" si="17"/>
        <v>0</v>
      </c>
      <c r="P73" s="42">
        <f t="shared" si="17"/>
        <v>0</v>
      </c>
      <c r="Q73" s="42">
        <f t="shared" si="17"/>
        <v>0</v>
      </c>
      <c r="R73" s="42">
        <f t="shared" si="17"/>
        <v>0</v>
      </c>
    </row>
    <row r="74" spans="1:18" ht="32.1" customHeight="1" x14ac:dyDescent="0.3">
      <c r="B74" s="40"/>
      <c r="C74" s="34"/>
      <c r="D74" s="34"/>
      <c r="E74" s="35"/>
      <c r="F74" s="36"/>
      <c r="G74" s="34"/>
      <c r="H74" s="34"/>
      <c r="I74" s="34"/>
      <c r="J74" s="34"/>
      <c r="K74" s="34"/>
      <c r="L74" s="34"/>
      <c r="M74" s="34"/>
      <c r="N74" s="34"/>
      <c r="O74" s="34"/>
      <c r="P74" s="34"/>
      <c r="Q74" s="34"/>
      <c r="R74" s="34"/>
    </row>
    <row r="75" spans="1:18" ht="32.1" customHeight="1" x14ac:dyDescent="0.3">
      <c r="B75" s="18" t="s">
        <v>78</v>
      </c>
      <c r="C75" s="31">
        <f>SUM(C32+C46+C62+C73)</f>
        <v>27340</v>
      </c>
      <c r="D75" s="31">
        <f>SUM(G75:R75)</f>
        <v>0</v>
      </c>
      <c r="E75" s="32"/>
      <c r="G75" s="42">
        <f t="shared" ref="G75:R75" si="18">+SUM(G32+G46+G62+G73)</f>
        <v>0</v>
      </c>
      <c r="H75" s="42">
        <f t="shared" si="18"/>
        <v>0</v>
      </c>
      <c r="I75" s="42">
        <f t="shared" si="18"/>
        <v>0</v>
      </c>
      <c r="J75" s="42">
        <f t="shared" si="18"/>
        <v>0</v>
      </c>
      <c r="K75" s="42">
        <f t="shared" si="18"/>
        <v>0</v>
      </c>
      <c r="L75" s="42">
        <f t="shared" si="18"/>
        <v>0</v>
      </c>
      <c r="M75" s="42">
        <f t="shared" si="18"/>
        <v>0</v>
      </c>
      <c r="N75" s="42">
        <f t="shared" si="18"/>
        <v>0</v>
      </c>
      <c r="O75" s="42">
        <f t="shared" si="18"/>
        <v>0</v>
      </c>
      <c r="P75" s="42">
        <f t="shared" si="18"/>
        <v>0</v>
      </c>
      <c r="Q75" s="42">
        <f t="shared" si="18"/>
        <v>0</v>
      </c>
      <c r="R75" s="42">
        <f t="shared" si="18"/>
        <v>0</v>
      </c>
    </row>
    <row r="76" spans="1:18" ht="32.1" customHeight="1" x14ac:dyDescent="0.3">
      <c r="A76" s="36"/>
      <c r="B76" s="40" t="s">
        <v>92</v>
      </c>
      <c r="C76" s="34">
        <f>+C14-C75</f>
        <v>1380</v>
      </c>
      <c r="D76" s="34">
        <f>+D14-D75</f>
        <v>0</v>
      </c>
      <c r="E76" s="35"/>
      <c r="F76" s="36"/>
      <c r="G76" s="34"/>
      <c r="H76" s="34"/>
      <c r="I76" s="34"/>
      <c r="J76" s="34"/>
      <c r="K76" s="34"/>
      <c r="L76" s="34"/>
      <c r="M76" s="34"/>
      <c r="N76" s="34"/>
      <c r="O76" s="34"/>
      <c r="P76" s="34"/>
      <c r="Q76" s="34"/>
      <c r="R76" s="34"/>
    </row>
    <row r="77" spans="1:18" ht="15.95" customHeight="1" x14ac:dyDescent="0.3">
      <c r="B77" s="38" t="s">
        <v>77</v>
      </c>
      <c r="G77" s="7"/>
      <c r="H77" s="7"/>
      <c r="I77" s="7"/>
      <c r="J77" s="7"/>
      <c r="K77" s="7"/>
      <c r="L77" s="7"/>
      <c r="M77" s="7"/>
      <c r="N77" s="7"/>
      <c r="O77" s="7"/>
      <c r="P77" s="7"/>
      <c r="Q77" s="7"/>
      <c r="R77" s="7"/>
    </row>
    <row r="78" spans="1:18" ht="15.95" customHeight="1" x14ac:dyDescent="0.3">
      <c r="B78" s="15" t="s">
        <v>49</v>
      </c>
      <c r="C78" s="23" t="s">
        <v>91</v>
      </c>
      <c r="D78" s="23">
        <f t="shared" ref="D78:D93" si="19">SUM(G78:R78)</f>
        <v>0</v>
      </c>
      <c r="E78" s="39"/>
      <c r="G78" s="22"/>
      <c r="H78" s="22"/>
      <c r="I78" s="22"/>
      <c r="J78" s="22"/>
      <c r="K78" s="22"/>
      <c r="L78" s="22"/>
      <c r="M78" s="22"/>
      <c r="N78" s="22"/>
      <c r="O78" s="22"/>
      <c r="P78" s="22"/>
      <c r="Q78" s="22"/>
      <c r="R78" s="22"/>
    </row>
    <row r="79" spans="1:18" ht="15.95" customHeight="1" x14ac:dyDescent="0.3">
      <c r="B79" s="15" t="s">
        <v>50</v>
      </c>
      <c r="C79" s="6"/>
      <c r="D79" s="6">
        <f t="shared" si="19"/>
        <v>0</v>
      </c>
      <c r="E79" s="11"/>
      <c r="G79" s="22"/>
      <c r="H79" s="22"/>
      <c r="I79" s="22"/>
      <c r="J79" s="22"/>
      <c r="K79" s="22"/>
      <c r="L79" s="22"/>
      <c r="M79" s="22"/>
      <c r="N79" s="22"/>
      <c r="O79" s="22"/>
      <c r="P79" s="22"/>
      <c r="Q79" s="22"/>
      <c r="R79" s="22"/>
    </row>
    <row r="80" spans="1:18" ht="15.95" customHeight="1" x14ac:dyDescent="0.3">
      <c r="B80" s="15" t="s">
        <v>51</v>
      </c>
      <c r="C80" s="6"/>
      <c r="D80" s="6">
        <f t="shared" si="19"/>
        <v>0</v>
      </c>
      <c r="E80" s="11"/>
      <c r="G80" s="22"/>
      <c r="H80" s="22"/>
      <c r="I80" s="22"/>
      <c r="J80" s="30"/>
      <c r="K80" s="22"/>
      <c r="L80" s="22"/>
      <c r="M80" s="22"/>
      <c r="N80" s="22"/>
      <c r="O80" s="22"/>
      <c r="P80" s="22"/>
      <c r="Q80" s="22"/>
      <c r="R80" s="22"/>
    </row>
    <row r="81" spans="1:18" ht="15.95" customHeight="1" x14ac:dyDescent="0.3">
      <c r="B81" s="15" t="s">
        <v>52</v>
      </c>
      <c r="C81" s="6"/>
      <c r="D81" s="6">
        <f t="shared" si="19"/>
        <v>0</v>
      </c>
      <c r="E81" s="11"/>
      <c r="G81" s="22"/>
      <c r="H81" s="22"/>
      <c r="I81" s="22"/>
      <c r="J81" s="22"/>
      <c r="K81" s="22"/>
      <c r="L81" s="22"/>
      <c r="M81" s="22"/>
      <c r="N81" s="22"/>
      <c r="O81" s="22"/>
      <c r="P81" s="22"/>
      <c r="Q81" s="22"/>
      <c r="R81" s="22"/>
    </row>
    <row r="82" spans="1:18" ht="15.95" customHeight="1" x14ac:dyDescent="0.3">
      <c r="B82" s="15" t="s">
        <v>53</v>
      </c>
      <c r="C82" s="6"/>
      <c r="D82" s="6">
        <f t="shared" si="19"/>
        <v>0</v>
      </c>
      <c r="E82" s="11"/>
      <c r="G82" s="22"/>
      <c r="H82" s="22"/>
      <c r="I82" s="22"/>
      <c r="J82" s="22"/>
      <c r="K82" s="22"/>
      <c r="L82" s="22"/>
      <c r="M82" s="22"/>
      <c r="N82" s="22"/>
      <c r="O82" s="22"/>
      <c r="P82" s="22"/>
      <c r="Q82" s="22"/>
      <c r="R82" s="22"/>
    </row>
    <row r="83" spans="1:18" ht="15.95" customHeight="1" x14ac:dyDescent="0.3">
      <c r="B83" s="15" t="s">
        <v>54</v>
      </c>
      <c r="C83" s="6"/>
      <c r="D83" s="6">
        <f t="shared" si="19"/>
        <v>0</v>
      </c>
      <c r="E83" s="11"/>
      <c r="G83" s="22"/>
      <c r="H83" s="22" t="s">
        <v>2</v>
      </c>
      <c r="I83" s="22"/>
      <c r="J83" s="22"/>
      <c r="K83" s="22"/>
      <c r="L83" s="22"/>
      <c r="M83" s="22"/>
      <c r="N83" s="22"/>
      <c r="O83" s="22"/>
      <c r="P83" s="22"/>
      <c r="Q83" s="22"/>
      <c r="R83" s="22"/>
    </row>
    <row r="84" spans="1:18" ht="15.95" customHeight="1" x14ac:dyDescent="0.3">
      <c r="B84" s="15" t="s">
        <v>55</v>
      </c>
      <c r="C84" s="6"/>
      <c r="D84" s="6">
        <f t="shared" si="19"/>
        <v>0</v>
      </c>
      <c r="E84" s="11"/>
      <c r="G84" s="22"/>
      <c r="H84" s="22"/>
      <c r="I84" s="22"/>
      <c r="J84" s="22"/>
      <c r="K84" s="22"/>
      <c r="L84" s="22"/>
      <c r="M84" s="22"/>
      <c r="N84" s="22"/>
      <c r="O84" s="22"/>
      <c r="P84" s="22"/>
      <c r="Q84" s="22"/>
      <c r="R84" s="22"/>
    </row>
    <row r="85" spans="1:18" ht="15.95" customHeight="1" x14ac:dyDescent="0.3">
      <c r="B85" s="15" t="s">
        <v>56</v>
      </c>
      <c r="C85" s="6"/>
      <c r="D85" s="6">
        <f t="shared" si="19"/>
        <v>0</v>
      </c>
      <c r="E85" s="11"/>
      <c r="G85" s="22"/>
      <c r="H85" s="22"/>
      <c r="I85" s="22"/>
      <c r="J85" s="22"/>
      <c r="K85" s="22"/>
      <c r="L85" s="22"/>
      <c r="M85" s="22"/>
      <c r="N85" s="22"/>
      <c r="O85" s="22"/>
      <c r="P85" s="22"/>
      <c r="Q85" s="22"/>
      <c r="R85" s="22"/>
    </row>
    <row r="86" spans="1:18" ht="15.95" customHeight="1" x14ac:dyDescent="0.3">
      <c r="B86" s="15" t="s">
        <v>57</v>
      </c>
      <c r="C86" s="6"/>
      <c r="D86" s="6">
        <f t="shared" si="19"/>
        <v>0</v>
      </c>
      <c r="E86" s="11"/>
      <c r="G86" s="22"/>
      <c r="H86" s="22"/>
      <c r="I86" s="22"/>
      <c r="J86" s="22"/>
      <c r="K86" s="22"/>
      <c r="L86" s="22"/>
      <c r="M86" s="22"/>
      <c r="N86" s="22"/>
      <c r="O86" s="22"/>
      <c r="P86" s="22"/>
      <c r="Q86" s="22"/>
      <c r="R86" s="22"/>
    </row>
    <row r="87" spans="1:18" ht="15.95" customHeight="1" x14ac:dyDescent="0.3">
      <c r="B87" s="15" t="s">
        <v>58</v>
      </c>
      <c r="C87" s="6"/>
      <c r="D87" s="6">
        <f t="shared" si="19"/>
        <v>0</v>
      </c>
      <c r="E87" s="11"/>
      <c r="G87" s="22"/>
      <c r="H87" s="22"/>
      <c r="I87" s="22"/>
      <c r="J87" s="22"/>
      <c r="K87" s="22"/>
      <c r="L87" s="22"/>
      <c r="M87" s="22"/>
      <c r="N87" s="22"/>
      <c r="O87" s="22"/>
      <c r="P87" s="22"/>
      <c r="Q87" s="22"/>
      <c r="R87" s="22"/>
    </row>
    <row r="88" spans="1:18" ht="15.95" customHeight="1" x14ac:dyDescent="0.3">
      <c r="B88" s="15" t="s">
        <v>59</v>
      </c>
      <c r="C88" s="6"/>
      <c r="D88" s="6">
        <f t="shared" si="19"/>
        <v>0</v>
      </c>
      <c r="E88" s="11"/>
      <c r="G88" s="22"/>
      <c r="H88" s="22"/>
      <c r="I88" s="22"/>
      <c r="J88" s="22"/>
      <c r="K88" s="22"/>
      <c r="L88" s="22"/>
      <c r="M88" s="22"/>
      <c r="N88" s="22"/>
      <c r="O88" s="22"/>
      <c r="P88" s="22"/>
      <c r="Q88" s="22"/>
      <c r="R88" s="22"/>
    </row>
    <row r="89" spans="1:18" ht="15.95" customHeight="1" x14ac:dyDescent="0.3">
      <c r="B89" s="15" t="s">
        <v>60</v>
      </c>
      <c r="C89" s="6"/>
      <c r="D89" s="6">
        <f t="shared" si="19"/>
        <v>0</v>
      </c>
      <c r="E89" s="11"/>
      <c r="G89" s="22"/>
      <c r="H89" s="22"/>
      <c r="I89" s="22"/>
      <c r="J89" s="22"/>
      <c r="K89" s="22"/>
      <c r="L89" s="22"/>
      <c r="M89" s="22"/>
      <c r="N89" s="22"/>
      <c r="O89" s="22"/>
      <c r="P89" s="22"/>
      <c r="Q89" s="22"/>
      <c r="R89" s="22"/>
    </row>
    <row r="90" spans="1:18" ht="15.95" customHeight="1" x14ac:dyDescent="0.3">
      <c r="B90" s="15" t="s">
        <v>61</v>
      </c>
      <c r="C90" s="6"/>
      <c r="D90" s="6">
        <f t="shared" si="19"/>
        <v>0</v>
      </c>
      <c r="E90" s="11"/>
      <c r="G90" s="22"/>
      <c r="H90" s="22"/>
      <c r="I90" s="22"/>
      <c r="J90" s="22"/>
      <c r="K90" s="22"/>
      <c r="L90" s="22"/>
      <c r="M90" s="22"/>
      <c r="N90" s="22"/>
      <c r="O90" s="22"/>
      <c r="P90" s="22"/>
      <c r="Q90" s="22"/>
      <c r="R90" s="22"/>
    </row>
    <row r="91" spans="1:18" ht="15.95" customHeight="1" x14ac:dyDescent="0.3">
      <c r="B91" s="15" t="s">
        <v>63</v>
      </c>
      <c r="C91" s="6"/>
      <c r="D91" s="6">
        <f t="shared" si="19"/>
        <v>0</v>
      </c>
      <c r="E91" s="11"/>
      <c r="G91" s="22"/>
      <c r="H91" s="22"/>
      <c r="I91" s="22"/>
      <c r="J91" s="22"/>
      <c r="K91" s="22"/>
      <c r="L91" s="22"/>
      <c r="M91" s="22"/>
      <c r="N91" s="22"/>
      <c r="O91" s="22"/>
      <c r="P91" s="22"/>
      <c r="Q91" s="22"/>
      <c r="R91" s="22"/>
    </row>
    <row r="92" spans="1:18" ht="15.95" customHeight="1" x14ac:dyDescent="0.3">
      <c r="B92" s="15" t="s">
        <v>62</v>
      </c>
      <c r="C92" s="6"/>
      <c r="D92" s="6">
        <f t="shared" si="19"/>
        <v>0</v>
      </c>
      <c r="E92" s="11"/>
      <c r="G92" s="22"/>
      <c r="H92" s="22"/>
      <c r="I92" s="22"/>
      <c r="J92" s="22"/>
      <c r="K92" s="22"/>
      <c r="L92" s="22"/>
      <c r="M92" s="22"/>
      <c r="N92" s="22"/>
      <c r="O92" s="22"/>
      <c r="P92" s="22"/>
      <c r="Q92" s="22"/>
      <c r="R92" s="22"/>
    </row>
    <row r="93" spans="1:18" ht="15.95" customHeight="1" x14ac:dyDescent="0.3">
      <c r="B93" s="15" t="s">
        <v>64</v>
      </c>
      <c r="C93" s="6"/>
      <c r="D93" s="6">
        <f t="shared" si="19"/>
        <v>0</v>
      </c>
      <c r="E93" s="11"/>
      <c r="G93" s="22"/>
      <c r="H93" s="22"/>
      <c r="I93" s="22"/>
      <c r="J93" s="22"/>
      <c r="K93" s="22"/>
      <c r="L93" s="22"/>
      <c r="M93" s="22"/>
      <c r="N93" s="22"/>
      <c r="O93" s="22"/>
      <c r="P93" s="22"/>
      <c r="Q93" s="22"/>
      <c r="R93" s="22"/>
    </row>
    <row r="94" spans="1:18" ht="15.95" customHeight="1" x14ac:dyDescent="0.3">
      <c r="B94" s="1"/>
      <c r="C94" s="1"/>
      <c r="D94" s="1"/>
      <c r="E94" s="1"/>
      <c r="I94" s="41"/>
    </row>
    <row r="95" spans="1:18" ht="30" customHeight="1" x14ac:dyDescent="0.3">
      <c r="A95" s="33"/>
      <c r="B95" s="40" t="s">
        <v>86</v>
      </c>
      <c r="C95" s="31">
        <v>1043.1600000000001</v>
      </c>
      <c r="D95" s="31">
        <f>+SUM(D78:D93)</f>
        <v>0</v>
      </c>
      <c r="E95" s="32"/>
      <c r="F95" s="36"/>
      <c r="G95" s="43">
        <f t="shared" ref="G95:N95" si="20">SUM(G78:G93)</f>
        <v>0</v>
      </c>
      <c r="H95" s="43">
        <f t="shared" si="20"/>
        <v>0</v>
      </c>
      <c r="I95" s="43">
        <f t="shared" si="20"/>
        <v>0</v>
      </c>
      <c r="J95" s="43">
        <f t="shared" si="20"/>
        <v>0</v>
      </c>
      <c r="K95" s="43">
        <f t="shared" si="20"/>
        <v>0</v>
      </c>
      <c r="L95" s="43">
        <f t="shared" si="20"/>
        <v>0</v>
      </c>
      <c r="M95" s="43">
        <f t="shared" si="20"/>
        <v>0</v>
      </c>
      <c r="N95" s="43">
        <f t="shared" si="20"/>
        <v>0</v>
      </c>
      <c r="O95" s="43">
        <v>0</v>
      </c>
      <c r="P95" s="43">
        <f>SUM(P78:P93)</f>
        <v>0</v>
      </c>
      <c r="Q95" s="43">
        <f>SUM(Q78:Q93)</f>
        <v>0</v>
      </c>
      <c r="R95" s="43">
        <f>SUM(R78:R93)</f>
        <v>0</v>
      </c>
    </row>
    <row r="96" spans="1:18" ht="30" customHeight="1" x14ac:dyDescent="0.3">
      <c r="A96" s="33"/>
      <c r="B96" s="40"/>
      <c r="C96" s="34"/>
      <c r="D96" s="34"/>
      <c r="E96" s="35"/>
      <c r="F96" s="36"/>
      <c r="G96" s="37"/>
      <c r="H96" s="36"/>
      <c r="I96" s="36"/>
      <c r="J96" s="36"/>
      <c r="K96" s="36"/>
      <c r="L96" s="36"/>
      <c r="M96" s="36"/>
      <c r="N96" s="36"/>
      <c r="O96" s="36"/>
      <c r="Q96" s="36"/>
      <c r="R96" s="36"/>
    </row>
    <row r="97" spans="1:18" ht="30" customHeight="1" x14ac:dyDescent="0.3">
      <c r="A97" s="33"/>
      <c r="B97" s="40" t="s">
        <v>85</v>
      </c>
      <c r="C97" s="31"/>
      <c r="D97" s="31"/>
      <c r="E97" s="32"/>
      <c r="F97" s="36"/>
      <c r="G97" s="44">
        <f>SUM(G75+G95)</f>
        <v>0</v>
      </c>
      <c r="H97" s="44">
        <f t="shared" ref="H97:R97" si="21">SUM(H75+H95)</f>
        <v>0</v>
      </c>
      <c r="I97" s="44">
        <f t="shared" si="21"/>
        <v>0</v>
      </c>
      <c r="J97" s="44">
        <f t="shared" si="21"/>
        <v>0</v>
      </c>
      <c r="K97" s="44">
        <f t="shared" si="21"/>
        <v>0</v>
      </c>
      <c r="L97" s="44">
        <f t="shared" si="21"/>
        <v>0</v>
      </c>
      <c r="M97" s="44">
        <f t="shared" si="21"/>
        <v>0</v>
      </c>
      <c r="N97" s="44">
        <f t="shared" si="21"/>
        <v>0</v>
      </c>
      <c r="O97" s="44">
        <f t="shared" si="21"/>
        <v>0</v>
      </c>
      <c r="P97" s="44">
        <f t="shared" si="21"/>
        <v>0</v>
      </c>
      <c r="Q97" s="44">
        <f t="shared" si="21"/>
        <v>0</v>
      </c>
      <c r="R97" s="44">
        <f t="shared" si="21"/>
        <v>0</v>
      </c>
    </row>
    <row r="98" spans="1:18" ht="30" customHeight="1" x14ac:dyDescent="0.3">
      <c r="A98" s="33"/>
      <c r="B98" s="40"/>
      <c r="C98" s="34"/>
      <c r="D98" s="34"/>
      <c r="E98" s="35"/>
      <c r="F98" s="36"/>
      <c r="G98" s="37"/>
      <c r="H98" s="36"/>
      <c r="I98" s="36"/>
      <c r="J98" s="36"/>
      <c r="K98" s="36"/>
      <c r="L98" s="36"/>
      <c r="M98" s="36"/>
      <c r="N98" s="36"/>
      <c r="O98" s="36"/>
      <c r="P98" s="36"/>
      <c r="Q98" s="36"/>
      <c r="R98" s="36"/>
    </row>
    <row r="99" spans="1:18" ht="18" customHeight="1" x14ac:dyDescent="0.3">
      <c r="B99" s="26" t="s">
        <v>42</v>
      </c>
      <c r="C99" s="27">
        <f>SUM(D14-D75)</f>
        <v>0</v>
      </c>
    </row>
    <row r="100" spans="1:18" ht="18" customHeight="1" x14ac:dyDescent="0.3">
      <c r="B100" s="26"/>
    </row>
    <row r="101" spans="1:18" ht="18" customHeight="1" x14ac:dyDescent="0.3">
      <c r="B101" s="26"/>
    </row>
    <row r="102" spans="1:18" ht="18" customHeight="1" x14ac:dyDescent="0.3">
      <c r="B102" s="1"/>
      <c r="C102" s="1"/>
    </row>
    <row r="103" spans="1:18" ht="18" customHeight="1" x14ac:dyDescent="0.3">
      <c r="B103" s="1"/>
      <c r="C103" s="1"/>
    </row>
    <row r="104" spans="1:18" ht="18" customHeight="1" x14ac:dyDescent="0.3">
      <c r="B104" s="1"/>
      <c r="C104" s="1"/>
    </row>
    <row r="105" spans="1:18" ht="18" customHeight="1" x14ac:dyDescent="0.3">
      <c r="B105" s="1"/>
      <c r="C105" s="1"/>
    </row>
    <row r="106" spans="1:18" ht="18" customHeight="1" x14ac:dyDescent="0.3">
      <c r="B106" s="1"/>
      <c r="C106" s="1"/>
    </row>
    <row r="107" spans="1:18" ht="18" customHeight="1" x14ac:dyDescent="0.3">
      <c r="B107" s="1"/>
      <c r="C107" s="1"/>
    </row>
    <row r="108" spans="1:18" ht="18" customHeight="1" x14ac:dyDescent="0.3">
      <c r="B108" s="1"/>
      <c r="C108" s="1"/>
    </row>
    <row r="109" spans="1:18" ht="18" customHeight="1" x14ac:dyDescent="0.3">
      <c r="B109" s="1"/>
      <c r="C109" s="1"/>
    </row>
  </sheetData>
  <dataValidations disablePrompts="1" count="2">
    <dataValidation allowBlank="1" showInputMessage="1" showErrorMessage="1" promptTitle="Profit &amp; Loss Statement Template" prompt="Enter your Company Name and the period coverage of the Profit &amp; Loss Statement._x000a__x000a_Update Product details under Sales Revenue and Cost of Sales. Enter values in columns C, D, and E, except in the total rows.  All other cells will be auto calculated." sqref="A1" xr:uid="{00000000-0002-0000-0000-000000000000}"/>
    <dataValidation allowBlank="1" showInputMessage="1" showErrorMessage="1" prompt="Update Product descriptions below" sqref="B6" xr:uid="{00000000-0002-0000-0000-000001000000}"/>
  </dataValidations>
  <printOptions horizontalCentered="1"/>
  <pageMargins left="0.25" right="0.25" top="0.75" bottom="0.75" header="0.3" footer="0.3"/>
  <pageSetup pageOrder="overThenDown" orientation="portrait" r:id="rId1"/>
  <rowBreaks count="1" manualBreakCount="1">
    <brk id="43"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1" ma:contentTypeDescription="Create a new document." ma:contentTypeScope="" ma:versionID="9677210f24a1be23c92c90fd886aa0aa">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60e05723c5c1908df1a1a4ebf11d344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B7FF2E-FA45-47F2-B505-75CC0039AAA6}">
  <ds:schemaRefs>
    <ds:schemaRef ds:uri="http://purl.org/dc/dcmitype/"/>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16c05727-aa75-4e4a-9b5f-8a80a1165891"/>
    <ds:schemaRef ds:uri="71af3243-3dd4-4a8d-8c0d-dd76da1f02a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31F3FA0-54BA-4DA9-AB94-A8027D5606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F99D70-97EA-4275-8A50-4DF6313551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TM77986610</Template>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 2026 FS with Budget</vt:lpstr>
      <vt:lpstr> 2026 FS YE 6.30.26</vt:lpstr>
      <vt:lpstr>income stmt FYE 6.2026</vt:lpstr>
      <vt:lpstr>Sheet4</vt:lpstr>
      <vt:lpstr>Sheet2</vt:lpstr>
      <vt:lpstr>Sheet3</vt:lpstr>
      <vt:lpstr>Theater  2026 Final budget</vt:lpstr>
      <vt:lpstr>Theater  2025 final budget</vt:lpstr>
      <vt:lpstr>' 2026 FS with Budget'!Print_Area</vt:lpstr>
      <vt:lpstr>' 2026 FS YE 6.30.26'!Print_Area</vt:lpstr>
      <vt:lpstr>'income stmt FYE 6.2026'!Print_Area</vt:lpstr>
      <vt:lpstr>'Theater  2025 final budget'!Print_Area</vt:lpstr>
      <vt:lpstr>'Theater  2026 Final budget'!Print_Area</vt:lpstr>
      <vt:lpstr>' 2026 FS with Budget'!Print_Titles</vt:lpstr>
      <vt:lpstr>' 2026 FS YE 6.30.26'!Print_Titles</vt:lpstr>
      <vt:lpstr>'Theater  2025 final budget'!Print_Titles</vt:lpstr>
      <vt:lpstr>'Theater  2026 Final budget'!Print_Titles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2019-02-20T20:36:10Z</dcterms:created>
  <dcterms:modified xsi:type="dcterms:W3CDTF">2026-08-27T17:21:50Z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